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825" windowHeight="128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<sst xmlns="http://schemas.openxmlformats.org/spreadsheetml/2006/main" count="397" uniqueCount="222">
  <si>
    <t>DZIAŁ</t>
  </si>
  <si>
    <t>ROZDZIAŁ</t>
  </si>
  <si>
    <t xml:space="preserve">§ </t>
  </si>
  <si>
    <t>NAZWA</t>
  </si>
  <si>
    <t>PLAN PO ZMIANACH</t>
  </si>
  <si>
    <t>WYKONANIE</t>
  </si>
  <si>
    <t>STUKTURA %</t>
  </si>
  <si>
    <t>STOSUNEK 6:5</t>
  </si>
  <si>
    <t>010</t>
  </si>
  <si>
    <t>ROLNICTWO I ŁOWIECTWO</t>
  </si>
  <si>
    <t>01010</t>
  </si>
  <si>
    <t>Infrastruktura wodociągowa i sanitacyjna wsi</t>
  </si>
  <si>
    <t>0690</t>
  </si>
  <si>
    <t>Wpływy z różnych opłat</t>
  </si>
  <si>
    <t>01095</t>
  </si>
  <si>
    <t>Pozostała działalnosć</t>
  </si>
  <si>
    <t>0960</t>
  </si>
  <si>
    <t>Otrzymane spadki, zapisy i darowizny w postaci pieniężnej</t>
  </si>
  <si>
    <t>2010</t>
  </si>
  <si>
    <t>Dotacje celowe otrzymane z budżetu państwa na realizację zadań bieżących z zakresu administracji rządowej oraz innych zadań zleconych gminie ustawami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</si>
  <si>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</si>
  <si>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</si>
  <si>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</si>
  <si>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70005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</si>
  <si>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</si>
  <si>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</si>
  <si>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</si>
  <si>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</si>
  <si>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0910</t>
  </si>
  <si>
    <t>Odsetki od nieterminowych wpłat z tytułu podatków i opłat</t>
  </si>
  <si>
    <t>0970</t>
  </si>
  <si>
    <t>Wpływy z różnych dochodów</t>
  </si>
  <si>
    <t>750</t>
  </si>
  <si>
    <t>75011</t>
  </si>
  <si>
    <t>2360</t>
  </si>
  <si>
    <t>Dochody jednostek samorządu terytorialnego związane z realizacją zadań z zakresu administracji rządowej oraz innych zadań zleconych ustawami</t>
  </si>
  <si>
    <t>75023</t>
  </si>
  <si>
    <t>0830</t>
  </si>
  <si>
    <t>Wpływy z usług</t>
  </si>
  <si>
    <t>751</t>
  </si>
  <si>
    <t>75101</t>
  </si>
  <si>
    <t>756</t>
  </si>
  <si>
    <t>75601</t>
  </si>
  <si>
    <t>0350</t>
  </si>
  <si>
    <t>Podatek od działalności gospodarczej osób fizycznych, opłacany w formie karty podatkowej</t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</si>
  <si>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</si>
  <si>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</si>
  <si>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</si>
  <si>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</si>
  <si>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</si>
  <si>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</si>
  <si>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</si>
  <si>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</si>
  <si>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</si>
  <si>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</si>
  <si>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</si>
  <si>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</si>
  <si>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0360</t>
  </si>
  <si>
    <t>Podatek od spadków i darowizn</t>
  </si>
  <si>
    <t>0430</t>
  </si>
  <si>
    <t>Wpływy z opłaty targowej</t>
  </si>
  <si>
    <t>75618</t>
  </si>
  <si>
    <t>0410</t>
  </si>
  <si>
    <t>Wpływy z opłaty skarbowej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</si>
  <si>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</si>
  <si>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</si>
  <si>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</si>
  <si>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</si>
  <si>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75621</t>
  </si>
  <si>
    <t>0010</t>
  </si>
  <si>
    <t>Podatek dochodowy od osób fizycznych</t>
  </si>
  <si>
    <t>0020</t>
  </si>
  <si>
    <t>Podatek dochodowy od osób prawnych</t>
  </si>
  <si>
    <t>758</t>
  </si>
  <si>
    <t>75801</t>
  </si>
  <si>
    <t>2920</t>
  </si>
  <si>
    <t>Subwencje ogólne z budżetu państwa</t>
  </si>
  <si>
    <t>75814</t>
  </si>
  <si>
    <t>0920</t>
  </si>
  <si>
    <t>Pozostałe odsetki</t>
  </si>
  <si>
    <t>801</t>
  </si>
  <si>
    <t>80101</t>
  </si>
  <si>
    <t>2030</t>
  </si>
  <si>
    <t>Dotacje celowe otrzymane z budżetu państwa na realizację własnych zadań bieżących gmin</t>
  </si>
  <si>
    <t>80104</t>
  </si>
  <si>
    <t>80110</t>
  </si>
  <si>
    <t>852</t>
  </si>
  <si>
    <t>85212</t>
  </si>
  <si>
    <t>85213</t>
  </si>
  <si>
    <t>85214</t>
  </si>
  <si>
    <t>85219</t>
  </si>
  <si>
    <t>2009</t>
  </si>
  <si>
    <t>6208</t>
  </si>
  <si>
    <t>85228</t>
  </si>
  <si>
    <t>85295</t>
  </si>
  <si>
    <t>854</t>
  </si>
  <si>
    <t>85407</t>
  </si>
  <si>
    <t>85415</t>
  </si>
  <si>
    <t>900</t>
  </si>
  <si>
    <t>90020</t>
  </si>
  <si>
    <t>0400</t>
  </si>
  <si>
    <t>Wpływy z opłaty produktowej</t>
  </si>
  <si>
    <t>926</t>
  </si>
  <si>
    <t>92605</t>
  </si>
  <si>
    <t>OGÓŁEM:</t>
  </si>
  <si>
    <t>GOSPODARKA MIESZKANIOWA</t>
  </si>
  <si>
    <t>ADMINISTRACJA PUBLICZNA</t>
  </si>
  <si>
    <t>URZĘDY NACZELNYCH ORGANÓW WŁADZY PAŃSTWOWEJ, KONTROLI I OCHRONY PRAWA ORAZ SĄDOWNICTWA</t>
  </si>
  <si>
    <t xml:space="preserve">DOCHODY ODOSÓB PRAWNYCH, OD OSÓB FIZYCZNYCH I OD INNYCH JEDNOSTEK NIEPOSIADAJĄCYCH OSOBOWOŚCI PRAWNEJ ORAZ WYDATKI ZWIĄZANE Z ICH POBOREM </t>
  </si>
  <si>
    <t>RÓŻNE ROZLICZENIA</t>
  </si>
  <si>
    <t>OŚWIATA I WYCHOWANIE</t>
  </si>
  <si>
    <t>POMOC SPOŁECZNA</t>
  </si>
  <si>
    <t>EDUKACYJNA OPIEKA WYCHOWAWCZA</t>
  </si>
  <si>
    <t>GOSPODARKA KOMUNALNA I OCHRONA ŚRODOWISKA</t>
  </si>
  <si>
    <t>Gospodarka gruntami i nieruchomościami</t>
  </si>
  <si>
    <t>Urzędy wojewódzkie</t>
  </si>
  <si>
    <t>Urzędy gmin</t>
  </si>
  <si>
    <t>Urzędy naczelnych organów władzy państwowej, kontroli i ochrony prawa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</si>
  <si>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</si>
  <si>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</si>
  <si>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</si>
  <si>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</si>
  <si>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</si>
  <si>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</si>
  <si>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Różne rozliczenia finansowe</t>
  </si>
  <si>
    <t>Szkoły podstawowe</t>
  </si>
  <si>
    <t>Przedszkola</t>
  </si>
  <si>
    <t>Gimnazja</t>
  </si>
  <si>
    <t>Składki na ubezpieczenie zdrowotneopłacane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</si>
  <si>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</si>
  <si>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Ośrodki pomocy społecznej</t>
  </si>
  <si>
    <t>Usługi opiekuńcze i specjalistyczne usługi opiekuńcze</t>
  </si>
  <si>
    <t>Placówki wychowania pozaszkolnego</t>
  </si>
  <si>
    <t>Pomoc materialna dla uczniów</t>
  </si>
  <si>
    <t>Wpływy i wydatki związane z gromadzeniem środków z opłat produktowych</t>
  </si>
  <si>
    <t>90001</t>
  </si>
  <si>
    <t>Gospodarka ściekowa i ochrona wód</t>
  </si>
  <si>
    <t>80195</t>
  </si>
  <si>
    <t>400</t>
  </si>
  <si>
    <t>WYTWARZANIE I ZAOPATRYWANIE W ENERGIĘ ELEKTRYCZNĄ,GAZ I WODĘ</t>
  </si>
  <si>
    <t>40002</t>
  </si>
  <si>
    <t>Dostarczanie wody</t>
  </si>
  <si>
    <t>2007</t>
  </si>
  <si>
    <t>85216</t>
  </si>
  <si>
    <t>Zasiłki stałe</t>
  </si>
  <si>
    <t>853</t>
  </si>
  <si>
    <t>POZOSTAŁE ZADANIA W ZAKRESIE POLITYKI SPOŁECZNEJ</t>
  </si>
  <si>
    <t>Pozostała działalność</t>
  </si>
  <si>
    <t>90019</t>
  </si>
  <si>
    <t>Wpływy i wydatki związane z gromadzeniem środków z opłat i kar za korzystanie ze środowiska</t>
  </si>
  <si>
    <t>wpływy z różnych opłat</t>
  </si>
  <si>
    <t>0570</t>
  </si>
  <si>
    <t>754</t>
  </si>
  <si>
    <t>Dotacje celowe w ramach programów finansowanych z udziałem środków europejskich oraz środków, o których mowa w art.. 5 ust. 1 pkt 3 oraz ust. 3 pkt 5 i 6 ustawy, lub płatności w ramach budżetu środków europejskich</t>
  </si>
  <si>
    <t>KULTURA FIZYCZNA</t>
  </si>
  <si>
    <t>Zadania w zakresie kultury fizycznej</t>
  </si>
  <si>
    <t>Świadczenia rodzinne, świadczenia z funduszu alimentacyjnego oraz składki na ubezpieczenia emerytalne i rentowe z ubezpieczenia społecznego</t>
  </si>
  <si>
    <t>600</t>
  </si>
  <si>
    <t>TRANSPORT I ŁĄCZNOSĆ</t>
  </si>
  <si>
    <t>75416</t>
  </si>
  <si>
    <t>Straż gminna</t>
  </si>
  <si>
    <t>Grzywny, mandaty i inne kary pienieżne od osób fizycznych</t>
  </si>
  <si>
    <t>0590</t>
  </si>
  <si>
    <t>Wpływy z opłat za koncesje i licencje</t>
  </si>
  <si>
    <t>2003</t>
  </si>
  <si>
    <t>2910</t>
  </si>
  <si>
    <t>Zwrot dotacji oraz płatności, w tym wykorzystanych niezgodnie z przeznaczeniem lub wykorzystanych z naruszeniem procerur, o których mowa w art.. 184 ustawy, pobranych nienależnie lub w nadmiernej wysokości</t>
  </si>
  <si>
    <t>60004</t>
  </si>
  <si>
    <t>Lokalny transport zbiorowy</t>
  </si>
  <si>
    <t>60053</t>
  </si>
  <si>
    <t>Infrastruktura telekomunikacyjna</t>
  </si>
  <si>
    <t>6207</t>
  </si>
  <si>
    <t>Grzywny, mandaty i inne kary pieniężne od osób fizycznych</t>
  </si>
  <si>
    <t>0580</t>
  </si>
  <si>
    <t>Grzywny i inne kary pieniężne od osób prawnych i innych jednostek organizacyjnych</t>
  </si>
  <si>
    <t>Dotacja celowa w ramach programów finansowanych z udziałów środków europejskich oraz środków o których mowa w art.. 5 ust. 1 pkt 3 oraz ust.3 pkt 5 i 6 ustawy, lub płatności w ramach budżetu środków europejskich</t>
  </si>
  <si>
    <t>90095</t>
  </si>
  <si>
    <t>921</t>
  </si>
  <si>
    <t>KULTURA I OCHRONA DZIEDZICTWA NARODOWEGO</t>
  </si>
  <si>
    <t>92695</t>
  </si>
  <si>
    <t>0770</t>
  </si>
  <si>
    <t>Wypłaty z tytułu odpłatnego nabycia prawa własności oraz prawa użytkowania wieczystego nieruchomości</t>
  </si>
  <si>
    <t xml:space="preserve"> </t>
  </si>
  <si>
    <t>85215</t>
  </si>
  <si>
    <t>Dodatki mieszkaniowe</t>
  </si>
  <si>
    <t xml:space="preserve">Odsetki od nieterminowych wpłat </t>
  </si>
  <si>
    <t>60016</t>
  </si>
  <si>
    <t>6620</t>
  </si>
  <si>
    <t>Drog i publiczne gminne</t>
  </si>
  <si>
    <t>Dotacje celowe otrzymane z powiatu na inwestycje i zakupy inwestycyjne realizowane na podstawie porozumień między  jednostkami samorządu terytorialnego</t>
  </si>
  <si>
    <t>6209</t>
  </si>
  <si>
    <t>0870</t>
  </si>
  <si>
    <t>Wpływy ze sprzedaży składników majątkowych</t>
  </si>
  <si>
    <t>710</t>
  </si>
  <si>
    <t>71035</t>
  </si>
  <si>
    <t>2020</t>
  </si>
  <si>
    <t>DZIAŁALNOŚĆ USŁUGOWA</t>
  </si>
  <si>
    <t>Cmentarze</t>
  </si>
  <si>
    <t>Dotacje celowe otrzymane z budżetu państwa na realizację zadań bieżących realizowanych przez gminęna podstawie porozumień z organami administracji rządowej</t>
  </si>
  <si>
    <t>75014</t>
  </si>
  <si>
    <t>Egzekucja administracyjna należności pieniężnych</t>
  </si>
  <si>
    <t>75107</t>
  </si>
  <si>
    <t>Wybory Prezydenta Rzeczpospolitej Polskiej</t>
  </si>
  <si>
    <t>BEZPIECZEŃSTWO PUBLICZNE I OCHRONA PRZECIWPOŻAROWA</t>
  </si>
  <si>
    <t>6290</t>
  </si>
  <si>
    <t>Środki na dofinansowanie własnych inwestycji gminy pozyskane z innych źródeł</t>
  </si>
  <si>
    <t>85305</t>
  </si>
  <si>
    <t>Żłobki</t>
  </si>
  <si>
    <t>6330</t>
  </si>
  <si>
    <t>Dotacje celowe otrzymane z budżetu państwa na realizację inwestycji i zakupów inwestycyjnych własnych gmin(związków gmin)</t>
  </si>
  <si>
    <t>Gospodarka odpadami</t>
  </si>
  <si>
    <t>Oświetlenie ulic, placów i dróg</t>
  </si>
  <si>
    <t>90015</t>
  </si>
  <si>
    <t>6200</t>
  </si>
  <si>
    <t>92116</t>
  </si>
  <si>
    <t>Biblioteki</t>
  </si>
  <si>
    <t xml:space="preserve">Zwrot dotacji oraz płatności, w tym wykorzystanych niezgodnie z przeznaczeniem lub wykorzystanych z naruszeniem procedur , o których mowa w art..184 ustawy, pobranych nienależnie lub w nadmiernej wysokości </t>
  </si>
  <si>
    <t>2440</t>
  </si>
  <si>
    <t xml:space="preserve">Dotacje przekazane z państwowych funduszy celowych na realizację zadań bieżących dla jednostek sektora finansów publicznych </t>
  </si>
  <si>
    <t>Załącznik Nr 1 a</t>
  </si>
  <si>
    <t>Wykonanie planu dochodów budżetu Gminy Nadarzyn na dzień 30.06.2015 roku.</t>
  </si>
  <si>
    <t>90002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</si>
</sst>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10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7" fillId="32" borderId="0" xfId="0" applyFont="1" applyFill="1" applyAlignment="1">
      <alignment/>
    </xf>
    <xf numFmtId="164" fontId="5" fillId="3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" fillId="32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10" fontId="4" fillId="32" borderId="16" xfId="0" applyNumberFormat="1" applyFont="1" applyFill="1" applyBorder="1" applyAlignment="1">
      <alignment/>
    </xf>
    <xf numFmtId="49" fontId="5" fillId="34" borderId="17" xfId="0" applyNumberFormat="1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/>
    </xf>
    <xf numFmtId="164" fontId="5" fillId="34" borderId="18" xfId="0" applyNumberFormat="1" applyFont="1" applyFill="1" applyBorder="1" applyAlignment="1">
      <alignment/>
    </xf>
    <xf numFmtId="10" fontId="5" fillId="34" borderId="12" xfId="0" applyNumberFormat="1" applyFont="1" applyFill="1" applyBorder="1" applyAlignment="1">
      <alignment/>
    </xf>
    <xf numFmtId="10" fontId="5" fillId="34" borderId="19" xfId="0" applyNumberFormat="1" applyFont="1" applyFill="1" applyBorder="1" applyAlignment="1">
      <alignment/>
    </xf>
    <xf numFmtId="49" fontId="4" fillId="34" borderId="20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164" fontId="4" fillId="34" borderId="12" xfId="0" applyNumberFormat="1" applyFont="1" applyFill="1" applyBorder="1" applyAlignment="1">
      <alignment/>
    </xf>
    <xf numFmtId="10" fontId="4" fillId="34" borderId="12" xfId="0" applyNumberFormat="1" applyFont="1" applyFill="1" applyBorder="1" applyAlignment="1">
      <alignment/>
    </xf>
    <xf numFmtId="10" fontId="4" fillId="34" borderId="21" xfId="0" applyNumberFormat="1" applyFont="1" applyFill="1" applyBorder="1" applyAlignment="1">
      <alignment/>
    </xf>
    <xf numFmtId="49" fontId="3" fillId="34" borderId="2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wrapText="1"/>
    </xf>
    <xf numFmtId="164" fontId="3" fillId="34" borderId="12" xfId="0" applyNumberFormat="1" applyFont="1" applyFill="1" applyBorder="1" applyAlignment="1">
      <alignment/>
    </xf>
    <xf numFmtId="10" fontId="3" fillId="34" borderId="12" xfId="0" applyNumberFormat="1" applyFont="1" applyFill="1" applyBorder="1" applyAlignment="1">
      <alignment/>
    </xf>
    <xf numFmtId="10" fontId="3" fillId="34" borderId="21" xfId="0" applyNumberFormat="1" applyFont="1" applyFill="1" applyBorder="1" applyAlignment="1">
      <alignment/>
    </xf>
    <xf numFmtId="10" fontId="0" fillId="34" borderId="21" xfId="0" applyNumberFormat="1" applyFont="1" applyFill="1" applyBorder="1" applyAlignment="1">
      <alignment/>
    </xf>
    <xf numFmtId="49" fontId="5" fillId="34" borderId="20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wrapText="1"/>
    </xf>
    <xf numFmtId="164" fontId="5" fillId="34" borderId="12" xfId="0" applyNumberFormat="1" applyFont="1" applyFill="1" applyBorder="1" applyAlignment="1">
      <alignment/>
    </xf>
    <xf numFmtId="10" fontId="5" fillId="34" borderId="21" xfId="0" applyNumberFormat="1" applyFont="1" applyFill="1" applyBorder="1" applyAlignment="1">
      <alignment/>
    </xf>
    <xf numFmtId="0" fontId="4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/>
    </xf>
    <xf numFmtId="49" fontId="10" fillId="34" borderId="20" xfId="0" applyNumberFormat="1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/>
    </xf>
    <xf numFmtId="49" fontId="6" fillId="34" borderId="20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wrapText="1"/>
    </xf>
    <xf numFmtId="164" fontId="6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10" fontId="6" fillId="34" borderId="21" xfId="0" applyNumberFormat="1" applyFont="1" applyFill="1" applyBorder="1" applyAlignment="1">
      <alignment/>
    </xf>
    <xf numFmtId="9" fontId="3" fillId="34" borderId="21" xfId="54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3" fillId="34" borderId="22" xfId="0" applyFont="1" applyFill="1" applyBorder="1" applyAlignment="1">
      <alignment wrapText="1"/>
    </xf>
    <xf numFmtId="0" fontId="4" fillId="34" borderId="22" xfId="0" applyFont="1" applyFill="1" applyBorder="1" applyAlignment="1">
      <alignment wrapText="1"/>
    </xf>
    <xf numFmtId="0" fontId="6" fillId="34" borderId="22" xfId="0" applyFont="1" applyFill="1" applyBorder="1" applyAlignment="1">
      <alignment/>
    </xf>
    <xf numFmtId="49" fontId="7" fillId="34" borderId="12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wrapText="1"/>
    </xf>
    <xf numFmtId="164" fontId="7" fillId="34" borderId="12" xfId="0" applyNumberFormat="1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32" borderId="23" xfId="0" applyNumberFormat="1" applyFont="1" applyFill="1" applyBorder="1" applyAlignment="1">
      <alignment horizontal="center"/>
    </xf>
    <xf numFmtId="49" fontId="5" fillId="32" borderId="24" xfId="0" applyNumberFormat="1" applyFont="1" applyFill="1" applyBorder="1" applyAlignment="1">
      <alignment horizontal="center"/>
    </xf>
    <xf numFmtId="49" fontId="5" fillId="32" borderId="2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243"/>
  <sheetViews>
    <sheetView tabSelected="1" zoomScalePageLayoutView="0" workbookViewId="0" topLeftCell="A146">
      <selection activeCell="B166" sqref="B166"/>
    </sheetView>
  </sheetViews>
  <sheetFormatPr defaultColWidth="9.140625" defaultRowHeight="12.75"/>
  <cols>
    <col min="1" max="1" width="5.28125" style="0" customWidth="1"/>
    <col min="2" max="2" width="8.8515625" style="0" customWidth="1"/>
    <col min="3" max="3" width="7.8515625" style="0" customWidth="1"/>
    <col min="4" max="4" width="58.00390625" style="0" customWidth="1"/>
    <col min="5" max="6" width="21.7109375" style="0" customWidth="1"/>
    <col min="7" max="8" width="14.140625" style="0" customWidth="1"/>
  </cols>
  <sheetData>
    <row r="1" spans="7:8" ht="12.75">
      <c r="G1" s="79" t="s">
        <v>219</v>
      </c>
      <c r="H1" s="79"/>
    </row>
    <row r="3" spans="1:8" ht="23.25">
      <c r="A3" s="78" t="s">
        <v>220</v>
      </c>
      <c r="B3" s="78"/>
      <c r="C3" s="78"/>
      <c r="D3" s="78"/>
      <c r="E3" s="78"/>
      <c r="F3" s="78"/>
      <c r="G3" s="78"/>
      <c r="H3" s="78"/>
    </row>
    <row r="4" ht="13.5" thickBot="1"/>
    <row r="5" spans="1:8" ht="23.25" customHeight="1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 ht="13.5" thickBo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217" s="5" customFormat="1" ht="18.75" thickTop="1">
      <c r="A7" s="34" t="s">
        <v>8</v>
      </c>
      <c r="B7" s="35"/>
      <c r="C7" s="35"/>
      <c r="D7" s="36" t="s">
        <v>9</v>
      </c>
      <c r="E7" s="37">
        <f>E8+E10</f>
        <v>152246.68</v>
      </c>
      <c r="F7" s="37">
        <f>F8+F10</f>
        <v>50113.29</v>
      </c>
      <c r="G7" s="38">
        <f aca="true" t="shared" si="0" ref="G7:G38">F7/39334903.41</f>
        <v>0.0012740158397658565</v>
      </c>
      <c r="H7" s="39">
        <f>F7/E7</f>
        <v>0.32915850775859284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</row>
    <row r="8" spans="1:217" s="6" customFormat="1" ht="15.75">
      <c r="A8" s="40"/>
      <c r="B8" s="41" t="s">
        <v>10</v>
      </c>
      <c r="C8" s="41"/>
      <c r="D8" s="42" t="s">
        <v>11</v>
      </c>
      <c r="E8" s="43">
        <f>E9</f>
        <v>100000</v>
      </c>
      <c r="F8" s="43">
        <f>F9</f>
        <v>0</v>
      </c>
      <c r="G8" s="44">
        <f t="shared" si="0"/>
        <v>0</v>
      </c>
      <c r="H8" s="45">
        <f aca="true" t="shared" si="1" ref="H8:H78">F8/E8</f>
        <v>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</row>
    <row r="9" spans="1:217" s="3" customFormat="1" ht="14.25">
      <c r="A9" s="46"/>
      <c r="B9" s="47"/>
      <c r="C9" s="47" t="s">
        <v>16</v>
      </c>
      <c r="D9" s="48" t="s">
        <v>17</v>
      </c>
      <c r="E9" s="49">
        <v>100000</v>
      </c>
      <c r="F9" s="49">
        <v>0</v>
      </c>
      <c r="G9" s="50">
        <f t="shared" si="0"/>
        <v>0</v>
      </c>
      <c r="H9" s="51">
        <f t="shared" si="1"/>
        <v>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</row>
    <row r="10" spans="1:217" s="6" customFormat="1" ht="15.75">
      <c r="A10" s="40"/>
      <c r="B10" s="41" t="s">
        <v>14</v>
      </c>
      <c r="C10" s="41"/>
      <c r="D10" s="42" t="s">
        <v>15</v>
      </c>
      <c r="E10" s="43">
        <f>E11+E12</f>
        <v>52246.68</v>
      </c>
      <c r="F10" s="43">
        <f>F11+F12</f>
        <v>50113.29</v>
      </c>
      <c r="G10" s="44">
        <f t="shared" si="0"/>
        <v>0.0012740158397658565</v>
      </c>
      <c r="H10" s="45">
        <f t="shared" si="1"/>
        <v>0.9591669748202183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</row>
    <row r="11" spans="1:217" s="9" customFormat="1" ht="57">
      <c r="A11" s="46"/>
      <c r="B11" s="47"/>
      <c r="C11" s="47" t="s">
        <v>20</v>
      </c>
      <c r="D11" s="48" t="s">
        <v>21</v>
      </c>
      <c r="E11" s="49">
        <v>2400</v>
      </c>
      <c r="F11" s="49">
        <v>266.61</v>
      </c>
      <c r="G11" s="50">
        <f t="shared" si="0"/>
        <v>6.777949782183031E-06</v>
      </c>
      <c r="H11" s="52">
        <f t="shared" si="1"/>
        <v>0.1110875</v>
      </c>
      <c r="I11" s="11" t="s">
        <v>182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</row>
    <row r="12" spans="1:217" s="3" customFormat="1" ht="42.75">
      <c r="A12" s="46"/>
      <c r="B12" s="47"/>
      <c r="C12" s="47" t="s">
        <v>18</v>
      </c>
      <c r="D12" s="48" t="s">
        <v>19</v>
      </c>
      <c r="E12" s="49">
        <v>49846.68</v>
      </c>
      <c r="F12" s="49">
        <v>49846.68</v>
      </c>
      <c r="G12" s="50">
        <f t="shared" si="0"/>
        <v>0.0012672378899836736</v>
      </c>
      <c r="H12" s="52">
        <f t="shared" si="1"/>
        <v>1</v>
      </c>
      <c r="I12" s="11"/>
      <c r="J12" s="11" t="s">
        <v>182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</row>
    <row r="13" spans="1:217" s="5" customFormat="1" ht="40.5" customHeight="1">
      <c r="A13" s="53" t="s">
        <v>138</v>
      </c>
      <c r="B13" s="54"/>
      <c r="C13" s="54"/>
      <c r="D13" s="55" t="s">
        <v>139</v>
      </c>
      <c r="E13" s="56">
        <f>E14</f>
        <v>632.77</v>
      </c>
      <c r="F13" s="56">
        <f>F14</f>
        <v>154.12</v>
      </c>
      <c r="G13" s="38">
        <f t="shared" si="0"/>
        <v>3.918148683207864E-06</v>
      </c>
      <c r="H13" s="57">
        <f t="shared" si="1"/>
        <v>0.24356401220032556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</row>
    <row r="14" spans="1:217" s="6" customFormat="1" ht="15.75">
      <c r="A14" s="40"/>
      <c r="B14" s="41" t="s">
        <v>140</v>
      </c>
      <c r="C14" s="41"/>
      <c r="D14" s="58" t="s">
        <v>141</v>
      </c>
      <c r="E14" s="43">
        <f>E15+E16</f>
        <v>632.77</v>
      </c>
      <c r="F14" s="43">
        <f>F15+F16</f>
        <v>154.12</v>
      </c>
      <c r="G14" s="44">
        <f t="shared" si="0"/>
        <v>3.918148683207864E-06</v>
      </c>
      <c r="H14" s="45">
        <f t="shared" si="1"/>
        <v>0.24356401220032556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</row>
    <row r="15" spans="1:217" s="3" customFormat="1" ht="14.25">
      <c r="A15" s="46"/>
      <c r="B15" s="47"/>
      <c r="C15" s="47" t="s">
        <v>37</v>
      </c>
      <c r="D15" s="48" t="s">
        <v>38</v>
      </c>
      <c r="E15" s="49">
        <v>630</v>
      </c>
      <c r="F15" s="49">
        <v>153.72</v>
      </c>
      <c r="G15" s="50">
        <f t="shared" si="0"/>
        <v>3.907979597603898E-06</v>
      </c>
      <c r="H15" s="51">
        <f t="shared" si="1"/>
        <v>0.244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</row>
    <row r="16" spans="1:217" s="3" customFormat="1" ht="14.25">
      <c r="A16" s="46"/>
      <c r="B16" s="47"/>
      <c r="C16" s="47" t="s">
        <v>78</v>
      </c>
      <c r="D16" s="59" t="s">
        <v>79</v>
      </c>
      <c r="E16" s="49">
        <v>2.77</v>
      </c>
      <c r="F16" s="49">
        <v>0.4</v>
      </c>
      <c r="G16" s="50">
        <f t="shared" si="0"/>
        <v>1.0169085603965389E-08</v>
      </c>
      <c r="H16" s="51"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</row>
    <row r="17" spans="1:217" s="7" customFormat="1" ht="18">
      <c r="A17" s="53" t="s">
        <v>157</v>
      </c>
      <c r="B17" s="47"/>
      <c r="C17" s="47"/>
      <c r="D17" s="55" t="s">
        <v>158</v>
      </c>
      <c r="E17" s="43">
        <f>E18+E23+E20</f>
        <v>214190.43</v>
      </c>
      <c r="F17" s="56">
        <f>F18+F20+F23</f>
        <v>53729.53</v>
      </c>
      <c r="G17" s="38">
        <f t="shared" si="0"/>
        <v>0.001365950475077066</v>
      </c>
      <c r="H17" s="57">
        <f t="shared" si="1"/>
        <v>0.25084934933834346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</row>
    <row r="18" spans="1:217" s="6" customFormat="1" ht="15.75">
      <c r="A18" s="40"/>
      <c r="B18" s="41" t="s">
        <v>167</v>
      </c>
      <c r="C18" s="41"/>
      <c r="D18" s="58" t="s">
        <v>168</v>
      </c>
      <c r="E18" s="43">
        <f>E19</f>
        <v>9600</v>
      </c>
      <c r="F18" s="43">
        <f>F19+F26</f>
        <v>7200</v>
      </c>
      <c r="G18" s="44">
        <f t="shared" si="0"/>
        <v>0.00018304354087137699</v>
      </c>
      <c r="H18" s="45">
        <f t="shared" si="1"/>
        <v>0.75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</row>
    <row r="19" spans="1:217" s="3" customFormat="1" ht="14.25">
      <c r="A19" s="46"/>
      <c r="B19" s="47"/>
      <c r="C19" s="47" t="s">
        <v>12</v>
      </c>
      <c r="D19" s="48" t="s">
        <v>13</v>
      </c>
      <c r="E19" s="49">
        <v>9600</v>
      </c>
      <c r="F19" s="49">
        <v>7200</v>
      </c>
      <c r="G19" s="50">
        <f t="shared" si="0"/>
        <v>0.00018304354087137699</v>
      </c>
      <c r="H19" s="51">
        <f t="shared" si="1"/>
        <v>0.75</v>
      </c>
      <c r="I19" s="11"/>
      <c r="J19" s="11" t="s">
        <v>182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</row>
    <row r="20" spans="1:217" s="3" customFormat="1" ht="15.75">
      <c r="A20" s="60"/>
      <c r="B20" s="41" t="s">
        <v>186</v>
      </c>
      <c r="C20" s="61"/>
      <c r="D20" s="58" t="s">
        <v>188</v>
      </c>
      <c r="E20" s="43">
        <f>E21+E22</f>
        <v>90000</v>
      </c>
      <c r="F20" s="43">
        <f>F21+F22</f>
        <v>0</v>
      </c>
      <c r="G20" s="44">
        <f t="shared" si="0"/>
        <v>0</v>
      </c>
      <c r="H20" s="45">
        <f t="shared" si="1"/>
        <v>0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</row>
    <row r="21" spans="1:217" s="3" customFormat="1" ht="14.25">
      <c r="A21" s="46"/>
      <c r="B21" s="47"/>
      <c r="C21" s="47" t="s">
        <v>16</v>
      </c>
      <c r="D21" s="48" t="s">
        <v>17</v>
      </c>
      <c r="E21" s="49">
        <v>60000</v>
      </c>
      <c r="F21" s="49">
        <v>0</v>
      </c>
      <c r="G21" s="50">
        <f t="shared" si="0"/>
        <v>0</v>
      </c>
      <c r="H21" s="51">
        <f t="shared" si="1"/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</row>
    <row r="22" spans="1:217" s="3" customFormat="1" ht="45.75" customHeight="1">
      <c r="A22" s="46"/>
      <c r="B22" s="47"/>
      <c r="C22" s="47" t="s">
        <v>187</v>
      </c>
      <c r="D22" s="48" t="s">
        <v>189</v>
      </c>
      <c r="E22" s="49">
        <v>30000</v>
      </c>
      <c r="F22" s="49">
        <v>0</v>
      </c>
      <c r="G22" s="50">
        <f t="shared" si="0"/>
        <v>0</v>
      </c>
      <c r="H22" s="51">
        <f t="shared" si="1"/>
        <v>0</v>
      </c>
      <c r="I22" s="11" t="s">
        <v>182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</row>
    <row r="23" spans="1:217" s="10" customFormat="1" ht="15.75">
      <c r="A23" s="62"/>
      <c r="B23" s="63" t="s">
        <v>169</v>
      </c>
      <c r="C23" s="63"/>
      <c r="D23" s="64" t="s">
        <v>170</v>
      </c>
      <c r="E23" s="65">
        <f>E24+E25+E26+E27</f>
        <v>114590.43</v>
      </c>
      <c r="F23" s="65">
        <f>F24+F25+F26+F27</f>
        <v>46529.53</v>
      </c>
      <c r="G23" s="44">
        <f t="shared" si="0"/>
        <v>0.001182906934205689</v>
      </c>
      <c r="H23" s="45">
        <f t="shared" si="1"/>
        <v>0.4060507496132094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</row>
    <row r="24" spans="1:217" s="3" customFormat="1" ht="57">
      <c r="A24" s="46"/>
      <c r="B24" s="47"/>
      <c r="C24" s="47" t="s">
        <v>142</v>
      </c>
      <c r="D24" s="48" t="s">
        <v>175</v>
      </c>
      <c r="E24" s="49">
        <v>70033.24</v>
      </c>
      <c r="F24" s="49">
        <v>39550.1</v>
      </c>
      <c r="G24" s="50">
        <f t="shared" si="0"/>
        <v>0.0010054708813634786</v>
      </c>
      <c r="H24" s="51">
        <f t="shared" si="1"/>
        <v>0.5647332609486581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</row>
    <row r="25" spans="1:217" s="3" customFormat="1" ht="58.5" customHeight="1">
      <c r="A25" s="46"/>
      <c r="B25" s="47"/>
      <c r="C25" s="47" t="s">
        <v>91</v>
      </c>
      <c r="D25" s="48" t="s">
        <v>175</v>
      </c>
      <c r="E25" s="49">
        <v>12358.81</v>
      </c>
      <c r="F25" s="49">
        <v>6979.43</v>
      </c>
      <c r="G25" s="50">
        <f t="shared" si="0"/>
        <v>0.00017743605284221037</v>
      </c>
      <c r="H25" s="51">
        <f t="shared" si="1"/>
        <v>0.5647331741486438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</row>
    <row r="26" spans="1:217" s="3" customFormat="1" ht="57">
      <c r="A26" s="46"/>
      <c r="B26" s="47"/>
      <c r="C26" s="47" t="s">
        <v>171</v>
      </c>
      <c r="D26" s="48" t="s">
        <v>175</v>
      </c>
      <c r="E26" s="49">
        <v>27368.62</v>
      </c>
      <c r="F26" s="49">
        <v>0</v>
      </c>
      <c r="G26" s="50">
        <f t="shared" si="0"/>
        <v>0</v>
      </c>
      <c r="H26" s="51">
        <f t="shared" si="1"/>
        <v>0</v>
      </c>
      <c r="I26" s="11" t="s">
        <v>182</v>
      </c>
      <c r="J26" s="11"/>
      <c r="K26" s="11" t="s">
        <v>182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</row>
    <row r="27" spans="1:217" s="3" customFormat="1" ht="57" customHeight="1">
      <c r="A27" s="46"/>
      <c r="B27" s="47"/>
      <c r="C27" s="47" t="s">
        <v>190</v>
      </c>
      <c r="D27" s="48" t="s">
        <v>175</v>
      </c>
      <c r="E27" s="49">
        <v>4829.76</v>
      </c>
      <c r="F27" s="49">
        <v>0</v>
      </c>
      <c r="G27" s="50">
        <f t="shared" si="0"/>
        <v>0</v>
      </c>
      <c r="H27" s="51">
        <f t="shared" si="1"/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</row>
    <row r="28" spans="1:217" s="5" customFormat="1" ht="18">
      <c r="A28" s="53" t="s">
        <v>22</v>
      </c>
      <c r="B28" s="54"/>
      <c r="C28" s="54"/>
      <c r="D28" s="66" t="s">
        <v>105</v>
      </c>
      <c r="E28" s="56">
        <f>E29</f>
        <v>3722952.16</v>
      </c>
      <c r="F28" s="56">
        <f>F29</f>
        <v>1247448.95</v>
      </c>
      <c r="G28" s="38">
        <f t="shared" si="0"/>
        <v>0.03171353789781685</v>
      </c>
      <c r="H28" s="57">
        <f t="shared" si="1"/>
        <v>0.3350698307119799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</row>
    <row r="29" spans="1:217" s="6" customFormat="1" ht="15.75">
      <c r="A29" s="40"/>
      <c r="B29" s="41" t="s">
        <v>23</v>
      </c>
      <c r="C29" s="41"/>
      <c r="D29" s="42" t="s">
        <v>114</v>
      </c>
      <c r="E29" s="43">
        <f>E30+E31+E32+E33+E36+E37+E34+E35+E38</f>
        <v>3722952.16</v>
      </c>
      <c r="F29" s="43">
        <f>F30+F31+F32+F33+F36+F37+F34+F35+F38</f>
        <v>1247448.95</v>
      </c>
      <c r="G29" s="44">
        <f t="shared" si="0"/>
        <v>0.03171353789781685</v>
      </c>
      <c r="H29" s="45">
        <f t="shared" si="1"/>
        <v>0.3350698307119799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</row>
    <row r="30" spans="1:217" s="3" customFormat="1" ht="28.5">
      <c r="A30" s="46"/>
      <c r="B30" s="47"/>
      <c r="C30" s="47" t="s">
        <v>24</v>
      </c>
      <c r="D30" s="48" t="s">
        <v>25</v>
      </c>
      <c r="E30" s="49">
        <v>85000</v>
      </c>
      <c r="F30" s="49">
        <v>85027.09</v>
      </c>
      <c r="G30" s="50">
        <f t="shared" si="0"/>
        <v>0.002161619392165173</v>
      </c>
      <c r="H30" s="51">
        <f t="shared" si="1"/>
        <v>1.0003187058823528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</row>
    <row r="31" spans="1:217" s="3" customFormat="1" ht="14.25">
      <c r="A31" s="46"/>
      <c r="B31" s="47"/>
      <c r="C31" s="47" t="s">
        <v>12</v>
      </c>
      <c r="D31" s="59" t="s">
        <v>13</v>
      </c>
      <c r="E31" s="49">
        <v>66500</v>
      </c>
      <c r="F31" s="49">
        <v>37278.48</v>
      </c>
      <c r="G31" s="50">
        <f t="shared" si="0"/>
        <v>0.0009477201357642791</v>
      </c>
      <c r="H31" s="51">
        <f t="shared" si="1"/>
        <v>0.5605786466165414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</row>
    <row r="32" spans="1:217" s="3" customFormat="1" ht="57">
      <c r="A32" s="46"/>
      <c r="B32" s="47"/>
      <c r="C32" s="47" t="s">
        <v>20</v>
      </c>
      <c r="D32" s="48" t="s">
        <v>21</v>
      </c>
      <c r="E32" s="49">
        <v>311491</v>
      </c>
      <c r="F32" s="49">
        <v>225345.66</v>
      </c>
      <c r="G32" s="50">
        <f t="shared" si="0"/>
        <v>0.005728898267555197</v>
      </c>
      <c r="H32" s="51">
        <f t="shared" si="1"/>
        <v>0.7234419614049844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</row>
    <row r="33" spans="1:217" s="3" customFormat="1" ht="42.75">
      <c r="A33" s="46"/>
      <c r="B33" s="47"/>
      <c r="C33" s="47" t="s">
        <v>26</v>
      </c>
      <c r="D33" s="48" t="s">
        <v>27</v>
      </c>
      <c r="E33" s="49">
        <v>150000</v>
      </c>
      <c r="F33" s="49">
        <v>22047.21</v>
      </c>
      <c r="G33" s="50">
        <f t="shared" si="0"/>
        <v>0.0005604999145465043</v>
      </c>
      <c r="H33" s="51">
        <f t="shared" si="1"/>
        <v>0.14698139999999998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</row>
    <row r="34" spans="1:217" s="3" customFormat="1" ht="28.5">
      <c r="A34" s="46"/>
      <c r="B34" s="47"/>
      <c r="C34" s="47" t="s">
        <v>180</v>
      </c>
      <c r="D34" s="48" t="s">
        <v>181</v>
      </c>
      <c r="E34" s="49">
        <v>1500000</v>
      </c>
      <c r="F34" s="49">
        <v>0</v>
      </c>
      <c r="G34" s="50">
        <f t="shared" si="0"/>
        <v>0</v>
      </c>
      <c r="H34" s="51">
        <f t="shared" si="1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</row>
    <row r="35" spans="1:217" s="3" customFormat="1" ht="14.25">
      <c r="A35" s="46"/>
      <c r="B35" s="47"/>
      <c r="C35" s="47" t="s">
        <v>191</v>
      </c>
      <c r="D35" s="48" t="s">
        <v>192</v>
      </c>
      <c r="E35" s="49">
        <v>0</v>
      </c>
      <c r="F35" s="49">
        <v>1752</v>
      </c>
      <c r="G35" s="50">
        <f t="shared" si="0"/>
        <v>4.45405949453684E-05</v>
      </c>
      <c r="H35" s="5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</row>
    <row r="36" spans="1:217" s="3" customFormat="1" ht="14.25">
      <c r="A36" s="46"/>
      <c r="B36" s="47"/>
      <c r="C36" s="47" t="s">
        <v>28</v>
      </c>
      <c r="D36" s="48" t="s">
        <v>29</v>
      </c>
      <c r="E36" s="49">
        <v>7950</v>
      </c>
      <c r="F36" s="49">
        <v>2304.86</v>
      </c>
      <c r="G36" s="50">
        <f t="shared" si="0"/>
        <v>5.859579661288916E-05</v>
      </c>
      <c r="H36" s="51">
        <f t="shared" si="1"/>
        <v>0.2899194968553459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</row>
    <row r="37" spans="1:217" s="3" customFormat="1" ht="14.25">
      <c r="A37" s="46"/>
      <c r="B37" s="47"/>
      <c r="C37" s="47" t="s">
        <v>78</v>
      </c>
      <c r="D37" s="48" t="s">
        <v>79</v>
      </c>
      <c r="E37" s="49">
        <v>2011.16</v>
      </c>
      <c r="F37" s="49">
        <v>643.92</v>
      </c>
      <c r="G37" s="50">
        <f t="shared" si="0"/>
        <v>1.637019400526348E-05</v>
      </c>
      <c r="H37" s="51">
        <f t="shared" si="1"/>
        <v>0.32017343224805583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</row>
    <row r="38" spans="1:217" s="3" customFormat="1" ht="14.25">
      <c r="A38" s="46"/>
      <c r="B38" s="47"/>
      <c r="C38" s="47" t="s">
        <v>30</v>
      </c>
      <c r="D38" s="48" t="s">
        <v>31</v>
      </c>
      <c r="E38" s="49">
        <v>1600000</v>
      </c>
      <c r="F38" s="49">
        <v>873049.73</v>
      </c>
      <c r="G38" s="50">
        <f t="shared" si="0"/>
        <v>0.022195293602222173</v>
      </c>
      <c r="H38" s="51">
        <f t="shared" si="1"/>
        <v>0.54565608125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</row>
    <row r="39" spans="1:217" s="3" customFormat="1" ht="18">
      <c r="A39" s="53" t="s">
        <v>193</v>
      </c>
      <c r="B39" s="54"/>
      <c r="C39" s="54"/>
      <c r="D39" s="66" t="s">
        <v>196</v>
      </c>
      <c r="E39" s="56">
        <f>E40</f>
        <v>10000</v>
      </c>
      <c r="F39" s="56">
        <f>F40</f>
        <v>0</v>
      </c>
      <c r="G39" s="38">
        <f aca="true" t="shared" si="2" ref="G39:G70">F39/39334903.41</f>
        <v>0</v>
      </c>
      <c r="H39" s="57">
        <f>F39/E39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</row>
    <row r="40" spans="1:217" s="3" customFormat="1" ht="15.75">
      <c r="A40" s="40"/>
      <c r="B40" s="41" t="s">
        <v>194</v>
      </c>
      <c r="C40" s="41"/>
      <c r="D40" s="42" t="s">
        <v>197</v>
      </c>
      <c r="E40" s="43">
        <f>E41</f>
        <v>10000</v>
      </c>
      <c r="F40" s="43">
        <f>F41</f>
        <v>0</v>
      </c>
      <c r="G40" s="44">
        <f t="shared" si="2"/>
        <v>0</v>
      </c>
      <c r="H40" s="45">
        <f>F40/E40</f>
        <v>0</v>
      </c>
      <c r="I40" s="11" t="s">
        <v>182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</row>
    <row r="41" spans="1:217" s="3" customFormat="1" ht="41.25" customHeight="1">
      <c r="A41" s="46"/>
      <c r="B41" s="47"/>
      <c r="C41" s="47" t="s">
        <v>195</v>
      </c>
      <c r="D41" s="48" t="s">
        <v>198</v>
      </c>
      <c r="E41" s="49">
        <v>10000</v>
      </c>
      <c r="F41" s="49">
        <v>0</v>
      </c>
      <c r="G41" s="50">
        <f t="shared" si="2"/>
        <v>0</v>
      </c>
      <c r="H41" s="51">
        <f t="shared" si="1"/>
        <v>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</row>
    <row r="42" spans="1:217" s="5" customFormat="1" ht="18">
      <c r="A42" s="53" t="s">
        <v>32</v>
      </c>
      <c r="B42" s="54"/>
      <c r="C42" s="54"/>
      <c r="D42" s="66" t="s">
        <v>106</v>
      </c>
      <c r="E42" s="56">
        <f>E43+E48+E46</f>
        <v>1827788.51</v>
      </c>
      <c r="F42" s="56">
        <f>F43+F48+F46</f>
        <v>752072.7599999999</v>
      </c>
      <c r="G42" s="38">
        <f t="shared" si="2"/>
        <v>0.01911973069212629</v>
      </c>
      <c r="H42" s="57">
        <f t="shared" si="1"/>
        <v>0.4114659633132281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</row>
    <row r="43" spans="1:217" s="6" customFormat="1" ht="15.75">
      <c r="A43" s="40"/>
      <c r="B43" s="41" t="s">
        <v>33</v>
      </c>
      <c r="C43" s="41"/>
      <c r="D43" s="42" t="s">
        <v>115</v>
      </c>
      <c r="E43" s="43">
        <f>E44+E45</f>
        <v>81915</v>
      </c>
      <c r="F43" s="43">
        <f>F44+F45</f>
        <v>44008.9</v>
      </c>
      <c r="G43" s="44">
        <f t="shared" si="2"/>
        <v>0.001118825678590881</v>
      </c>
      <c r="H43" s="45">
        <f t="shared" si="1"/>
        <v>0.5372508087651834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</row>
    <row r="44" spans="1:217" s="3" customFormat="1" ht="42.75">
      <c r="A44" s="46"/>
      <c r="B44" s="47"/>
      <c r="C44" s="47" t="s">
        <v>18</v>
      </c>
      <c r="D44" s="48" t="s">
        <v>19</v>
      </c>
      <c r="E44" s="49">
        <v>81296</v>
      </c>
      <c r="F44" s="49">
        <v>43981</v>
      </c>
      <c r="G44" s="50">
        <f t="shared" si="2"/>
        <v>0.0011181163848700043</v>
      </c>
      <c r="H44" s="51">
        <f t="shared" si="1"/>
        <v>0.5409983271009644</v>
      </c>
      <c r="I44" s="11" t="s">
        <v>182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</row>
    <row r="45" spans="1:217" s="3" customFormat="1" ht="42.75">
      <c r="A45" s="46"/>
      <c r="B45" s="47"/>
      <c r="C45" s="47" t="s">
        <v>34</v>
      </c>
      <c r="D45" s="48" t="s">
        <v>35</v>
      </c>
      <c r="E45" s="49">
        <v>619</v>
      </c>
      <c r="F45" s="49">
        <v>27.9</v>
      </c>
      <c r="G45" s="50">
        <f t="shared" si="2"/>
        <v>7.092937208765857E-07</v>
      </c>
      <c r="H45" s="51">
        <f t="shared" si="1"/>
        <v>0.04507269789983845</v>
      </c>
      <c r="I45" s="11"/>
      <c r="J45" s="11" t="s">
        <v>182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</row>
    <row r="46" spans="1:217" s="3" customFormat="1" ht="15.75">
      <c r="A46" s="40"/>
      <c r="B46" s="41" t="s">
        <v>199</v>
      </c>
      <c r="C46" s="41"/>
      <c r="D46" s="42" t="s">
        <v>200</v>
      </c>
      <c r="E46" s="65">
        <f>E47</f>
        <v>800</v>
      </c>
      <c r="F46" s="65">
        <f>F47</f>
        <v>571.82</v>
      </c>
      <c r="G46" s="44">
        <f t="shared" si="2"/>
        <v>1.453721632514872E-05</v>
      </c>
      <c r="H46" s="45">
        <f t="shared" si="1"/>
        <v>0.714775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</row>
    <row r="47" spans="1:217" s="3" customFormat="1" ht="14.25">
      <c r="A47" s="46"/>
      <c r="B47" s="47"/>
      <c r="C47" s="47" t="s">
        <v>12</v>
      </c>
      <c r="D47" s="48" t="s">
        <v>150</v>
      </c>
      <c r="E47" s="49">
        <v>800</v>
      </c>
      <c r="F47" s="49">
        <v>571.82</v>
      </c>
      <c r="G47" s="50">
        <f t="shared" si="2"/>
        <v>1.453721632514872E-05</v>
      </c>
      <c r="H47" s="51">
        <f t="shared" si="1"/>
        <v>0.714775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</row>
    <row r="48" spans="1:217" s="6" customFormat="1" ht="15.75">
      <c r="A48" s="40"/>
      <c r="B48" s="41" t="s">
        <v>36</v>
      </c>
      <c r="C48" s="41"/>
      <c r="D48" s="42" t="s">
        <v>116</v>
      </c>
      <c r="E48" s="43">
        <f>E49+E50+E51+E52+E53+E54+E55+E56+E57+E59+E58</f>
        <v>1745073.51</v>
      </c>
      <c r="F48" s="43">
        <f>F51+F52+F54+F56+F49+F50+F53+F55+F59+F57+F58</f>
        <v>707492.0399999999</v>
      </c>
      <c r="G48" s="44">
        <f t="shared" si="2"/>
        <v>0.01798636779721026</v>
      </c>
      <c r="H48" s="67">
        <f t="shared" si="1"/>
        <v>0.4054224856120817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</row>
    <row r="49" spans="1:8" s="11" customFormat="1" ht="14.25">
      <c r="A49" s="46"/>
      <c r="B49" s="47"/>
      <c r="C49" s="47" t="s">
        <v>151</v>
      </c>
      <c r="D49" s="59" t="s">
        <v>172</v>
      </c>
      <c r="E49" s="49">
        <v>3300</v>
      </c>
      <c r="F49" s="49">
        <v>350</v>
      </c>
      <c r="G49" s="50">
        <f t="shared" si="2"/>
        <v>8.897949903469715E-06</v>
      </c>
      <c r="H49" s="51">
        <f t="shared" si="1"/>
        <v>0.10606060606060606</v>
      </c>
    </row>
    <row r="50" spans="1:8" s="11" customFormat="1" ht="28.5">
      <c r="A50" s="46"/>
      <c r="B50" s="47"/>
      <c r="C50" s="47" t="s">
        <v>173</v>
      </c>
      <c r="D50" s="48" t="s">
        <v>174</v>
      </c>
      <c r="E50" s="49">
        <v>12270</v>
      </c>
      <c r="F50" s="49">
        <v>0</v>
      </c>
      <c r="G50" s="50">
        <f t="shared" si="2"/>
        <v>0</v>
      </c>
      <c r="H50" s="51">
        <f t="shared" si="1"/>
        <v>0</v>
      </c>
    </row>
    <row r="51" spans="1:217" s="3" customFormat="1" ht="14.25">
      <c r="A51" s="46"/>
      <c r="B51" s="47"/>
      <c r="C51" s="47" t="s">
        <v>12</v>
      </c>
      <c r="D51" s="59" t="s">
        <v>31</v>
      </c>
      <c r="E51" s="49">
        <v>33500</v>
      </c>
      <c r="F51" s="49">
        <v>21129.39</v>
      </c>
      <c r="G51" s="50">
        <f t="shared" si="2"/>
        <v>0.0005371664391739256</v>
      </c>
      <c r="H51" s="51">
        <f t="shared" si="1"/>
        <v>0.6307280597014925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</row>
    <row r="52" spans="1:217" s="3" customFormat="1" ht="14.25">
      <c r="A52" s="46"/>
      <c r="B52" s="47"/>
      <c r="C52" s="47" t="s">
        <v>37</v>
      </c>
      <c r="D52" s="59" t="s">
        <v>38</v>
      </c>
      <c r="E52" s="49">
        <v>45140</v>
      </c>
      <c r="F52" s="49">
        <v>15627.66</v>
      </c>
      <c r="G52" s="50">
        <f t="shared" si="2"/>
        <v>0.0003972975308241643</v>
      </c>
      <c r="H52" s="51">
        <f t="shared" si="1"/>
        <v>0.3462042534337616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</row>
    <row r="53" spans="1:217" s="3" customFormat="1" ht="14.25">
      <c r="A53" s="46"/>
      <c r="B53" s="47"/>
      <c r="C53" s="47" t="s">
        <v>28</v>
      </c>
      <c r="D53" s="59" t="s">
        <v>29</v>
      </c>
      <c r="E53" s="49">
        <v>20</v>
      </c>
      <c r="F53" s="49">
        <v>0</v>
      </c>
      <c r="G53" s="50">
        <f t="shared" si="2"/>
        <v>0</v>
      </c>
      <c r="H53" s="51">
        <f t="shared" si="1"/>
        <v>0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</row>
    <row r="54" spans="1:217" s="3" customFormat="1" ht="14.25">
      <c r="A54" s="46"/>
      <c r="B54" s="47"/>
      <c r="C54" s="47" t="s">
        <v>78</v>
      </c>
      <c r="D54" s="59" t="s">
        <v>79</v>
      </c>
      <c r="E54" s="49">
        <v>200</v>
      </c>
      <c r="F54" s="49">
        <v>123.67</v>
      </c>
      <c r="G54" s="50">
        <f t="shared" si="2"/>
        <v>3.1440270416059987E-06</v>
      </c>
      <c r="H54" s="51">
        <f t="shared" si="1"/>
        <v>0.61835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</row>
    <row r="55" spans="1:217" s="3" customFormat="1" ht="14.25">
      <c r="A55" s="46"/>
      <c r="B55" s="47"/>
      <c r="C55" s="47" t="s">
        <v>16</v>
      </c>
      <c r="D55" s="59" t="s">
        <v>17</v>
      </c>
      <c r="E55" s="49">
        <v>0</v>
      </c>
      <c r="F55" s="49">
        <v>5362.5</v>
      </c>
      <c r="G55" s="50">
        <f t="shared" si="2"/>
        <v>0.00013632930387816097</v>
      </c>
      <c r="H55" s="5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</row>
    <row r="56" spans="1:217" s="3" customFormat="1" ht="14.25">
      <c r="A56" s="46"/>
      <c r="B56" s="47"/>
      <c r="C56" s="47" t="s">
        <v>30</v>
      </c>
      <c r="D56" s="59" t="s">
        <v>31</v>
      </c>
      <c r="E56" s="49">
        <v>1000000</v>
      </c>
      <c r="F56" s="49">
        <v>589898.82</v>
      </c>
      <c r="G56" s="50">
        <f t="shared" si="2"/>
        <v>0.014996828995645422</v>
      </c>
      <c r="H56" s="51">
        <f t="shared" si="1"/>
        <v>0.5898988199999999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</row>
    <row r="57" spans="1:217" s="3" customFormat="1" ht="57">
      <c r="A57" s="46"/>
      <c r="B57" s="47"/>
      <c r="C57" s="47" t="s">
        <v>142</v>
      </c>
      <c r="D57" s="48" t="s">
        <v>175</v>
      </c>
      <c r="E57" s="49">
        <v>238491.73</v>
      </c>
      <c r="F57" s="49">
        <v>0</v>
      </c>
      <c r="G57" s="50">
        <f t="shared" si="2"/>
        <v>0</v>
      </c>
      <c r="H57" s="51">
        <f t="shared" si="1"/>
        <v>0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</row>
    <row r="58" spans="1:217" s="3" customFormat="1" ht="57" customHeight="1">
      <c r="A58" s="46"/>
      <c r="B58" s="47"/>
      <c r="C58" s="47" t="s">
        <v>171</v>
      </c>
      <c r="D58" s="48" t="s">
        <v>153</v>
      </c>
      <c r="E58" s="49">
        <v>259033.08</v>
      </c>
      <c r="F58" s="49">
        <v>0</v>
      </c>
      <c r="G58" s="50">
        <f t="shared" si="2"/>
        <v>0</v>
      </c>
      <c r="H58" s="51">
        <f t="shared" si="1"/>
        <v>0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</row>
    <row r="59" spans="1:217" s="3" customFormat="1" ht="57">
      <c r="A59" s="46"/>
      <c r="B59" s="47"/>
      <c r="C59" s="47" t="s">
        <v>92</v>
      </c>
      <c r="D59" s="48" t="s">
        <v>153</v>
      </c>
      <c r="E59" s="49">
        <v>153118.7</v>
      </c>
      <c r="F59" s="49">
        <v>75000</v>
      </c>
      <c r="G59" s="50">
        <f t="shared" si="2"/>
        <v>0.00190670355074351</v>
      </c>
      <c r="H59" s="51">
        <f t="shared" si="1"/>
        <v>0.4898160707999741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</row>
    <row r="60" spans="1:217" s="5" customFormat="1" ht="60" customHeight="1">
      <c r="A60" s="53" t="s">
        <v>39</v>
      </c>
      <c r="B60" s="54"/>
      <c r="C60" s="54"/>
      <c r="D60" s="55" t="s">
        <v>107</v>
      </c>
      <c r="E60" s="56">
        <f>E61+E63</f>
        <v>26219</v>
      </c>
      <c r="F60" s="56">
        <f>F61+F63</f>
        <v>25223</v>
      </c>
      <c r="G60" s="38">
        <f t="shared" si="2"/>
        <v>0.0006412371154720474</v>
      </c>
      <c r="H60" s="57">
        <f t="shared" si="1"/>
        <v>0.9620122811701438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</row>
    <row r="61" spans="1:217" s="6" customFormat="1" ht="31.5">
      <c r="A61" s="40"/>
      <c r="B61" s="41" t="s">
        <v>40</v>
      </c>
      <c r="C61" s="41"/>
      <c r="D61" s="58" t="s">
        <v>117</v>
      </c>
      <c r="E61" s="43">
        <f>E62</f>
        <v>1994</v>
      </c>
      <c r="F61" s="43">
        <f>F62</f>
        <v>998</v>
      </c>
      <c r="G61" s="44">
        <f t="shared" si="2"/>
        <v>2.5371868581893643E-05</v>
      </c>
      <c r="H61" s="45">
        <f t="shared" si="1"/>
        <v>0.5005015045135406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</row>
    <row r="62" spans="1:217" s="3" customFormat="1" ht="42.75">
      <c r="A62" s="46"/>
      <c r="B62" s="47"/>
      <c r="C62" s="47" t="s">
        <v>18</v>
      </c>
      <c r="D62" s="48" t="s">
        <v>19</v>
      </c>
      <c r="E62" s="49">
        <v>1994</v>
      </c>
      <c r="F62" s="49">
        <v>998</v>
      </c>
      <c r="G62" s="50">
        <f t="shared" si="2"/>
        <v>2.5371868581893643E-05</v>
      </c>
      <c r="H62" s="51">
        <f t="shared" si="1"/>
        <v>0.5005015045135406</v>
      </c>
      <c r="I62" s="11" t="s">
        <v>182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</row>
    <row r="63" spans="1:217" s="10" customFormat="1" ht="15.75">
      <c r="A63" s="62"/>
      <c r="B63" s="63" t="s">
        <v>201</v>
      </c>
      <c r="C63" s="63"/>
      <c r="D63" s="64" t="s">
        <v>202</v>
      </c>
      <c r="E63" s="65">
        <f>E64</f>
        <v>24225</v>
      </c>
      <c r="F63" s="65">
        <f>F64</f>
        <v>24225</v>
      </c>
      <c r="G63" s="44">
        <f t="shared" si="2"/>
        <v>0.0006158652468901538</v>
      </c>
      <c r="H63" s="45">
        <f t="shared" si="1"/>
        <v>1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</row>
    <row r="64" spans="1:217" s="3" customFormat="1" ht="42.75">
      <c r="A64" s="46"/>
      <c r="B64" s="47"/>
      <c r="C64" s="47" t="s">
        <v>18</v>
      </c>
      <c r="D64" s="48" t="s">
        <v>19</v>
      </c>
      <c r="E64" s="49">
        <v>24225</v>
      </c>
      <c r="F64" s="49">
        <v>24225</v>
      </c>
      <c r="G64" s="50">
        <f t="shared" si="2"/>
        <v>0.0006158652468901538</v>
      </c>
      <c r="H64" s="51">
        <f t="shared" si="1"/>
        <v>1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</row>
    <row r="65" spans="1:217" s="3" customFormat="1" ht="36">
      <c r="A65" s="53" t="s">
        <v>152</v>
      </c>
      <c r="B65" s="54"/>
      <c r="C65" s="54"/>
      <c r="D65" s="55" t="s">
        <v>203</v>
      </c>
      <c r="E65" s="56">
        <f>E66</f>
        <v>800400</v>
      </c>
      <c r="F65" s="56">
        <f>F66</f>
        <v>184012.75</v>
      </c>
      <c r="G65" s="38">
        <f t="shared" si="2"/>
        <v>0.004678103517427705</v>
      </c>
      <c r="H65" s="57">
        <f t="shared" si="1"/>
        <v>0.22990098700649675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</row>
    <row r="66" spans="1:217" s="6" customFormat="1" ht="15.75">
      <c r="A66" s="40"/>
      <c r="B66" s="41" t="s">
        <v>159</v>
      </c>
      <c r="C66" s="41"/>
      <c r="D66" s="58" t="s">
        <v>160</v>
      </c>
      <c r="E66" s="43">
        <f>E67+E68</f>
        <v>800400</v>
      </c>
      <c r="F66" s="43">
        <f>F67+F68</f>
        <v>184012.75</v>
      </c>
      <c r="G66" s="44">
        <f t="shared" si="2"/>
        <v>0.004678103517427705</v>
      </c>
      <c r="H66" s="45">
        <f t="shared" si="1"/>
        <v>0.22990098700649675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</row>
    <row r="67" spans="1:217" s="3" customFormat="1" ht="14.25">
      <c r="A67" s="46"/>
      <c r="B67" s="47"/>
      <c r="C67" s="47" t="s">
        <v>151</v>
      </c>
      <c r="D67" s="48" t="s">
        <v>161</v>
      </c>
      <c r="E67" s="49">
        <v>800000</v>
      </c>
      <c r="F67" s="49">
        <v>183984.93</v>
      </c>
      <c r="G67" s="50">
        <f t="shared" si="2"/>
        <v>0.004677396257523949</v>
      </c>
      <c r="H67" s="51">
        <f t="shared" si="1"/>
        <v>0.2299811625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</row>
    <row r="68" spans="1:217" s="3" customFormat="1" ht="14.25">
      <c r="A68" s="46"/>
      <c r="B68" s="47"/>
      <c r="C68" s="47" t="s">
        <v>78</v>
      </c>
      <c r="D68" s="48" t="s">
        <v>79</v>
      </c>
      <c r="E68" s="49">
        <v>400</v>
      </c>
      <c r="F68" s="49">
        <v>27.82</v>
      </c>
      <c r="G68" s="50">
        <f t="shared" si="2"/>
        <v>7.072599037557927E-07</v>
      </c>
      <c r="H68" s="51">
        <f t="shared" si="1"/>
        <v>0.06955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</row>
    <row r="69" spans="1:217" s="5" customFormat="1" ht="93" customHeight="1">
      <c r="A69" s="53" t="s">
        <v>41</v>
      </c>
      <c r="B69" s="54"/>
      <c r="C69" s="54"/>
      <c r="D69" s="55" t="s">
        <v>108</v>
      </c>
      <c r="E69" s="56">
        <f>E70+E73+E80+E89+E96</f>
        <v>53411300</v>
      </c>
      <c r="F69" s="56">
        <f>F70+F73+F80+F89+F96</f>
        <v>26046030.060000002</v>
      </c>
      <c r="G69" s="38">
        <f t="shared" si="2"/>
        <v>0.6621607733089894</v>
      </c>
      <c r="H69" s="57">
        <f t="shared" si="1"/>
        <v>0.48765018001808613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</row>
    <row r="70" spans="1:217" s="6" customFormat="1" ht="31.5">
      <c r="A70" s="40"/>
      <c r="B70" s="41" t="s">
        <v>42</v>
      </c>
      <c r="C70" s="41"/>
      <c r="D70" s="58" t="s">
        <v>118</v>
      </c>
      <c r="E70" s="43">
        <f>E71+E72</f>
        <v>60400</v>
      </c>
      <c r="F70" s="43">
        <f>F71+F72</f>
        <v>24899.1</v>
      </c>
      <c r="G70" s="44">
        <f t="shared" si="2"/>
        <v>0.0006330026984042364</v>
      </c>
      <c r="H70" s="45">
        <f t="shared" si="1"/>
        <v>0.4122367549668874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</row>
    <row r="71" spans="1:217" s="3" customFormat="1" ht="28.5">
      <c r="A71" s="46"/>
      <c r="B71" s="47"/>
      <c r="C71" s="47" t="s">
        <v>43</v>
      </c>
      <c r="D71" s="48" t="s">
        <v>44</v>
      </c>
      <c r="E71" s="49">
        <v>60000</v>
      </c>
      <c r="F71" s="49">
        <v>24808.1</v>
      </c>
      <c r="G71" s="50">
        <f aca="true" t="shared" si="3" ref="G71:G102">F71/39334903.41</f>
        <v>0.0006306892314293343</v>
      </c>
      <c r="H71" s="51">
        <f t="shared" si="1"/>
        <v>0.4134683333333333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</row>
    <row r="72" spans="1:217" s="3" customFormat="1" ht="14.25">
      <c r="A72" s="46"/>
      <c r="B72" s="47"/>
      <c r="C72" s="47" t="s">
        <v>28</v>
      </c>
      <c r="D72" s="48" t="s">
        <v>29</v>
      </c>
      <c r="E72" s="49">
        <v>400</v>
      </c>
      <c r="F72" s="49">
        <v>91</v>
      </c>
      <c r="G72" s="50">
        <f t="shared" si="3"/>
        <v>2.313466974902126E-06</v>
      </c>
      <c r="H72" s="51">
        <f t="shared" si="1"/>
        <v>0.2275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</row>
    <row r="73" spans="1:217" s="6" customFormat="1" ht="63">
      <c r="A73" s="40"/>
      <c r="B73" s="41" t="s">
        <v>45</v>
      </c>
      <c r="C73" s="41"/>
      <c r="D73" s="58" t="s">
        <v>119</v>
      </c>
      <c r="E73" s="43">
        <f>E74+E75+E76+E77+E78+E79</f>
        <v>23591200</v>
      </c>
      <c r="F73" s="43">
        <f>F74+F75+F76+F77+F78+F79</f>
        <v>11973794.3</v>
      </c>
      <c r="G73" s="44">
        <f t="shared" si="3"/>
        <v>0.30440634810243206</v>
      </c>
      <c r="H73" s="45">
        <f t="shared" si="1"/>
        <v>0.5075534224626133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</row>
    <row r="74" spans="1:217" s="3" customFormat="1" ht="14.25">
      <c r="A74" s="46"/>
      <c r="B74" s="47"/>
      <c r="C74" s="47" t="s">
        <v>46</v>
      </c>
      <c r="D74" s="59" t="s">
        <v>47</v>
      </c>
      <c r="E74" s="49">
        <v>18703300</v>
      </c>
      <c r="F74" s="49">
        <v>9012487.05</v>
      </c>
      <c r="G74" s="50">
        <f t="shared" si="3"/>
        <v>0.22912188079019874</v>
      </c>
      <c r="H74" s="51">
        <f t="shared" si="1"/>
        <v>0.48186614394251287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</row>
    <row r="75" spans="1:217" s="3" customFormat="1" ht="14.25">
      <c r="A75" s="46"/>
      <c r="B75" s="47"/>
      <c r="C75" s="47" t="s">
        <v>48</v>
      </c>
      <c r="D75" s="59" t="s">
        <v>49</v>
      </c>
      <c r="E75" s="49">
        <v>16000</v>
      </c>
      <c r="F75" s="49">
        <v>15766</v>
      </c>
      <c r="G75" s="50">
        <f t="shared" si="3"/>
        <v>0.00040081450908029576</v>
      </c>
      <c r="H75" s="51">
        <f t="shared" si="1"/>
        <v>0.985375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</row>
    <row r="76" spans="1:217" s="3" customFormat="1" ht="14.25">
      <c r="A76" s="46"/>
      <c r="B76" s="47"/>
      <c r="C76" s="47" t="s">
        <v>50</v>
      </c>
      <c r="D76" s="59" t="s">
        <v>51</v>
      </c>
      <c r="E76" s="49">
        <v>33000</v>
      </c>
      <c r="F76" s="49">
        <v>15925.04</v>
      </c>
      <c r="G76" s="50">
        <f t="shared" si="3"/>
        <v>0.0004048577375164324</v>
      </c>
      <c r="H76" s="51">
        <f t="shared" si="1"/>
        <v>0.4825769696969697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</row>
    <row r="77" spans="1:217" s="3" customFormat="1" ht="14.25">
      <c r="A77" s="46"/>
      <c r="B77" s="47"/>
      <c r="C77" s="47" t="s">
        <v>52</v>
      </c>
      <c r="D77" s="59" t="s">
        <v>53</v>
      </c>
      <c r="E77" s="49">
        <v>4400000</v>
      </c>
      <c r="F77" s="49">
        <v>2465726</v>
      </c>
      <c r="G77" s="50">
        <f t="shared" si="3"/>
        <v>0.0626854469248079</v>
      </c>
      <c r="H77" s="51">
        <f t="shared" si="1"/>
        <v>0.5603922727272728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</row>
    <row r="78" spans="1:217" s="3" customFormat="1" ht="14.25">
      <c r="A78" s="46"/>
      <c r="B78" s="47"/>
      <c r="C78" s="47" t="s">
        <v>54</v>
      </c>
      <c r="D78" s="59" t="s">
        <v>55</v>
      </c>
      <c r="E78" s="49">
        <v>390900</v>
      </c>
      <c r="F78" s="49">
        <v>438535</v>
      </c>
      <c r="G78" s="50">
        <f t="shared" si="3"/>
        <v>0.011148749888337403</v>
      </c>
      <c r="H78" s="51">
        <f t="shared" si="1"/>
        <v>1.121859810693272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</row>
    <row r="79" spans="1:217" s="3" customFormat="1" ht="14.25">
      <c r="A79" s="46"/>
      <c r="B79" s="47"/>
      <c r="C79" s="47" t="s">
        <v>28</v>
      </c>
      <c r="D79" s="48" t="s">
        <v>29</v>
      </c>
      <c r="E79" s="49">
        <v>48000</v>
      </c>
      <c r="F79" s="49">
        <v>25355.21</v>
      </c>
      <c r="G79" s="50">
        <f t="shared" si="3"/>
        <v>0.0006445982524912981</v>
      </c>
      <c r="H79" s="51">
        <f aca="true" t="shared" si="4" ref="H79:H131">F79/E79</f>
        <v>0.5282335416666667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</row>
    <row r="80" spans="1:217" s="6" customFormat="1" ht="64.5" customHeight="1">
      <c r="A80" s="40"/>
      <c r="B80" s="41" t="s">
        <v>56</v>
      </c>
      <c r="C80" s="41"/>
      <c r="D80" s="58" t="s">
        <v>120</v>
      </c>
      <c r="E80" s="43">
        <f>E81+E82+E83+E84+E85+E86+E87+E88</f>
        <v>5805600</v>
      </c>
      <c r="F80" s="43">
        <f>F81+F82+F83+F84+F85+F86+F87+F88</f>
        <v>2847479.4099999997</v>
      </c>
      <c r="G80" s="44">
        <f t="shared" si="3"/>
        <v>0.07239065468954713</v>
      </c>
      <c r="H80" s="45">
        <f t="shared" si="4"/>
        <v>0.49047116749345454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</row>
    <row r="81" spans="1:217" s="3" customFormat="1" ht="14.25">
      <c r="A81" s="46"/>
      <c r="B81" s="47"/>
      <c r="C81" s="47" t="s">
        <v>46</v>
      </c>
      <c r="D81" s="59" t="s">
        <v>47</v>
      </c>
      <c r="E81" s="49">
        <v>3500000</v>
      </c>
      <c r="F81" s="49">
        <v>1900832.09</v>
      </c>
      <c r="G81" s="50">
        <f t="shared" si="3"/>
        <v>0.048324310604936103</v>
      </c>
      <c r="H81" s="51">
        <f t="shared" si="4"/>
        <v>0.5430948828571429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</row>
    <row r="82" spans="1:217" s="3" customFormat="1" ht="14.25">
      <c r="A82" s="46"/>
      <c r="B82" s="47"/>
      <c r="C82" s="47" t="s">
        <v>48</v>
      </c>
      <c r="D82" s="59" t="s">
        <v>49</v>
      </c>
      <c r="E82" s="49">
        <v>210000</v>
      </c>
      <c r="F82" s="49">
        <v>171916.05</v>
      </c>
      <c r="G82" s="50">
        <f t="shared" si="3"/>
        <v>0.004370572572863984</v>
      </c>
      <c r="H82" s="51">
        <f t="shared" si="4"/>
        <v>0.818647857142857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</row>
    <row r="83" spans="1:217" s="3" customFormat="1" ht="14.25">
      <c r="A83" s="46"/>
      <c r="B83" s="47"/>
      <c r="C83" s="47" t="s">
        <v>50</v>
      </c>
      <c r="D83" s="59" t="s">
        <v>51</v>
      </c>
      <c r="E83" s="49">
        <v>12600</v>
      </c>
      <c r="F83" s="49">
        <v>8522.38</v>
      </c>
      <c r="G83" s="50">
        <f t="shared" si="3"/>
        <v>0.00021666202942380633</v>
      </c>
      <c r="H83" s="51">
        <f t="shared" si="4"/>
        <v>0.676379365079365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</row>
    <row r="84" spans="1:217" s="3" customFormat="1" ht="14.25">
      <c r="A84" s="46"/>
      <c r="B84" s="47"/>
      <c r="C84" s="47" t="s">
        <v>52</v>
      </c>
      <c r="D84" s="59" t="s">
        <v>53</v>
      </c>
      <c r="E84" s="49">
        <v>270000</v>
      </c>
      <c r="F84" s="49">
        <v>146087.42</v>
      </c>
      <c r="G84" s="50">
        <f t="shared" si="3"/>
        <v>0.0037139386991061132</v>
      </c>
      <c r="H84" s="51">
        <f t="shared" si="4"/>
        <v>0.5410645185185186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</row>
    <row r="85" spans="1:217" s="3" customFormat="1" ht="14.25">
      <c r="A85" s="46"/>
      <c r="B85" s="47"/>
      <c r="C85" s="47" t="s">
        <v>57</v>
      </c>
      <c r="D85" s="59" t="s">
        <v>58</v>
      </c>
      <c r="E85" s="49">
        <v>230000</v>
      </c>
      <c r="F85" s="49">
        <v>14425.79</v>
      </c>
      <c r="G85" s="50">
        <f t="shared" si="3"/>
        <v>0.00036674273353706966</v>
      </c>
      <c r="H85" s="51">
        <f t="shared" si="4"/>
        <v>0.06272082608695652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</row>
    <row r="86" spans="1:217" s="3" customFormat="1" ht="14.25">
      <c r="A86" s="46"/>
      <c r="B86" s="47"/>
      <c r="C86" s="47" t="s">
        <v>59</v>
      </c>
      <c r="D86" s="59" t="s">
        <v>60</v>
      </c>
      <c r="E86" s="49">
        <v>13000</v>
      </c>
      <c r="F86" s="49">
        <v>7265</v>
      </c>
      <c r="G86" s="50">
        <f t="shared" si="3"/>
        <v>0.00018469601728202136</v>
      </c>
      <c r="H86" s="51">
        <f t="shared" si="4"/>
        <v>0.5588461538461539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</row>
    <row r="87" spans="1:217" s="3" customFormat="1" ht="14.25">
      <c r="A87" s="46"/>
      <c r="B87" s="47"/>
      <c r="C87" s="47" t="s">
        <v>54</v>
      </c>
      <c r="D87" s="59" t="s">
        <v>55</v>
      </c>
      <c r="E87" s="49">
        <v>1500000</v>
      </c>
      <c r="F87" s="49">
        <v>568583.4</v>
      </c>
      <c r="G87" s="50">
        <f t="shared" si="3"/>
        <v>0.014454933168984234</v>
      </c>
      <c r="H87" s="51">
        <f t="shared" si="4"/>
        <v>0.3790556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</row>
    <row r="88" spans="1:217" s="3" customFormat="1" ht="14.25">
      <c r="A88" s="46"/>
      <c r="B88" s="47"/>
      <c r="C88" s="47" t="s">
        <v>28</v>
      </c>
      <c r="D88" s="48" t="s">
        <v>29</v>
      </c>
      <c r="E88" s="49">
        <v>70000</v>
      </c>
      <c r="F88" s="49">
        <v>29847.28</v>
      </c>
      <c r="G88" s="50">
        <f t="shared" si="3"/>
        <v>0.00075879886341381</v>
      </c>
      <c r="H88" s="51">
        <f t="shared" si="4"/>
        <v>0.42638971428571426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</row>
    <row r="89" spans="1:217" s="6" customFormat="1" ht="47.25">
      <c r="A89" s="40"/>
      <c r="B89" s="41" t="s">
        <v>61</v>
      </c>
      <c r="C89" s="41"/>
      <c r="D89" s="58" t="s">
        <v>121</v>
      </c>
      <c r="E89" s="43">
        <f>E90+E91+E92+E95+E93+E94</f>
        <v>493700</v>
      </c>
      <c r="F89" s="43">
        <f>F90+F91+F92+F93+F95+F94</f>
        <v>375483.2</v>
      </c>
      <c r="G89" s="44">
        <f t="shared" si="3"/>
        <v>0.00954580200912714</v>
      </c>
      <c r="H89" s="45">
        <f t="shared" si="4"/>
        <v>0.7605493214502734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</row>
    <row r="90" spans="1:217" s="3" customFormat="1" ht="14.25">
      <c r="A90" s="46"/>
      <c r="B90" s="47"/>
      <c r="C90" s="47" t="s">
        <v>62</v>
      </c>
      <c r="D90" s="59" t="s">
        <v>63</v>
      </c>
      <c r="E90" s="49">
        <v>108000</v>
      </c>
      <c r="F90" s="49">
        <v>43335.5</v>
      </c>
      <c r="G90" s="50">
        <f t="shared" si="3"/>
        <v>0.0011017060229766052</v>
      </c>
      <c r="H90" s="51">
        <f t="shared" si="4"/>
        <v>0.40125462962962966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</row>
    <row r="91" spans="1:217" s="3" customFormat="1" ht="28.5">
      <c r="A91" s="46"/>
      <c r="B91" s="47"/>
      <c r="C91" s="47" t="s">
        <v>64</v>
      </c>
      <c r="D91" s="48" t="s">
        <v>65</v>
      </c>
      <c r="E91" s="49">
        <v>190000</v>
      </c>
      <c r="F91" s="49">
        <v>137709.56</v>
      </c>
      <c r="G91" s="50">
        <f t="shared" si="3"/>
        <v>0.0035009507603110195</v>
      </c>
      <c r="H91" s="51">
        <f t="shared" si="4"/>
        <v>0.7247871578947368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</row>
    <row r="92" spans="1:217" s="3" customFormat="1" ht="30.75" customHeight="1">
      <c r="A92" s="46"/>
      <c r="B92" s="47"/>
      <c r="C92" s="47" t="s">
        <v>66</v>
      </c>
      <c r="D92" s="48" t="s">
        <v>67</v>
      </c>
      <c r="E92" s="49">
        <v>192000</v>
      </c>
      <c r="F92" s="49">
        <v>192139.14</v>
      </c>
      <c r="G92" s="50">
        <f t="shared" si="3"/>
        <v>0.004884698406330726</v>
      </c>
      <c r="H92" s="51">
        <f t="shared" si="4"/>
        <v>1.0007246875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</row>
    <row r="93" spans="1:217" s="3" customFormat="1" ht="14.25">
      <c r="A93" s="46"/>
      <c r="B93" s="47"/>
      <c r="C93" s="47" t="s">
        <v>162</v>
      </c>
      <c r="D93" s="48" t="s">
        <v>163</v>
      </c>
      <c r="E93" s="49">
        <v>300</v>
      </c>
      <c r="F93" s="49">
        <v>0</v>
      </c>
      <c r="G93" s="50">
        <f t="shared" si="3"/>
        <v>0</v>
      </c>
      <c r="H93" s="51">
        <f t="shared" si="4"/>
        <v>0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</row>
    <row r="94" spans="1:217" s="3" customFormat="1" ht="14.25">
      <c r="A94" s="46"/>
      <c r="B94" s="47"/>
      <c r="C94" s="47" t="s">
        <v>12</v>
      </c>
      <c r="D94" s="59" t="s">
        <v>13</v>
      </c>
      <c r="E94" s="49">
        <v>0</v>
      </c>
      <c r="F94" s="49">
        <v>2000</v>
      </c>
      <c r="G94" s="50">
        <f t="shared" si="3"/>
        <v>5.0845428019826937E-05</v>
      </c>
      <c r="H94" s="51">
        <v>0</v>
      </c>
      <c r="I94" s="11"/>
      <c r="J94" s="11" t="s">
        <v>182</v>
      </c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</row>
    <row r="95" spans="1:217" s="3" customFormat="1" ht="14.25">
      <c r="A95" s="46"/>
      <c r="B95" s="47"/>
      <c r="C95" s="47" t="s">
        <v>28</v>
      </c>
      <c r="D95" s="48" t="s">
        <v>29</v>
      </c>
      <c r="E95" s="49">
        <v>3400</v>
      </c>
      <c r="F95" s="49">
        <v>299</v>
      </c>
      <c r="G95" s="50">
        <f t="shared" si="3"/>
        <v>7.601391488964127E-06</v>
      </c>
      <c r="H95" s="51">
        <f t="shared" si="4"/>
        <v>0.08794117647058823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</row>
    <row r="96" spans="1:217" s="6" customFormat="1" ht="31.5">
      <c r="A96" s="40"/>
      <c r="B96" s="41" t="s">
        <v>68</v>
      </c>
      <c r="C96" s="41"/>
      <c r="D96" s="58" t="s">
        <v>122</v>
      </c>
      <c r="E96" s="43">
        <f>E97+E98</f>
        <v>23460400</v>
      </c>
      <c r="F96" s="43">
        <f>F97+F98</f>
        <v>10824374.05</v>
      </c>
      <c r="G96" s="44">
        <f t="shared" si="3"/>
        <v>0.2751849658094788</v>
      </c>
      <c r="H96" s="45">
        <f t="shared" si="4"/>
        <v>0.4613891515063682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</row>
    <row r="97" spans="1:217" s="3" customFormat="1" ht="14.25">
      <c r="A97" s="46"/>
      <c r="B97" s="47"/>
      <c r="C97" s="47" t="s">
        <v>69</v>
      </c>
      <c r="D97" s="59" t="s">
        <v>70</v>
      </c>
      <c r="E97" s="49">
        <v>20460400</v>
      </c>
      <c r="F97" s="49">
        <v>9178346</v>
      </c>
      <c r="G97" s="50">
        <f t="shared" si="3"/>
        <v>0.23333846544203324</v>
      </c>
      <c r="H97" s="51">
        <f t="shared" si="4"/>
        <v>0.4485907411389807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</row>
    <row r="98" spans="1:217" s="3" customFormat="1" ht="14.25">
      <c r="A98" s="46"/>
      <c r="B98" s="47"/>
      <c r="C98" s="47" t="s">
        <v>71</v>
      </c>
      <c r="D98" s="59" t="s">
        <v>72</v>
      </c>
      <c r="E98" s="49">
        <v>3000000</v>
      </c>
      <c r="F98" s="49">
        <v>1646028.05</v>
      </c>
      <c r="G98" s="50">
        <f t="shared" si="3"/>
        <v>0.04184650036744555</v>
      </c>
      <c r="H98" s="51">
        <f t="shared" si="4"/>
        <v>0.5486760166666667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</row>
    <row r="99" spans="1:217" s="5" customFormat="1" ht="18">
      <c r="A99" s="53" t="s">
        <v>73</v>
      </c>
      <c r="B99" s="54"/>
      <c r="C99" s="54"/>
      <c r="D99" s="66" t="s">
        <v>109</v>
      </c>
      <c r="E99" s="56">
        <f>E100+E102</f>
        <v>12073175</v>
      </c>
      <c r="F99" s="56">
        <f>F100+F102</f>
        <v>7426172.33</v>
      </c>
      <c r="G99" s="38">
        <f t="shared" si="3"/>
        <v>0.18879345533392275</v>
      </c>
      <c r="H99" s="57">
        <f t="shared" si="4"/>
        <v>0.6150968846223135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</row>
    <row r="100" spans="1:217" s="6" customFormat="1" ht="31.5">
      <c r="A100" s="40"/>
      <c r="B100" s="41" t="s">
        <v>74</v>
      </c>
      <c r="C100" s="41"/>
      <c r="D100" s="58" t="s">
        <v>123</v>
      </c>
      <c r="E100" s="43">
        <f>E101</f>
        <v>12052675</v>
      </c>
      <c r="F100" s="43">
        <f>F101</f>
        <v>7417032</v>
      </c>
      <c r="G100" s="44">
        <f t="shared" si="3"/>
        <v>0.1885610833383765</v>
      </c>
      <c r="H100" s="45">
        <f t="shared" si="4"/>
        <v>0.6153847175004719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</row>
    <row r="101" spans="1:217" s="3" customFormat="1" ht="14.25">
      <c r="A101" s="46"/>
      <c r="B101" s="47"/>
      <c r="C101" s="47" t="s">
        <v>75</v>
      </c>
      <c r="D101" s="59" t="s">
        <v>76</v>
      </c>
      <c r="E101" s="49">
        <v>12052675</v>
      </c>
      <c r="F101" s="49">
        <v>7417032</v>
      </c>
      <c r="G101" s="50">
        <f t="shared" si="3"/>
        <v>0.1885610833383765</v>
      </c>
      <c r="H101" s="51">
        <f t="shared" si="4"/>
        <v>0.6153847175004719</v>
      </c>
      <c r="I101" s="11"/>
      <c r="J101" s="11" t="s">
        <v>182</v>
      </c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</row>
    <row r="102" spans="1:217" s="6" customFormat="1" ht="15.75">
      <c r="A102" s="40"/>
      <c r="B102" s="41" t="s">
        <v>77</v>
      </c>
      <c r="C102" s="41"/>
      <c r="D102" s="42" t="s">
        <v>124</v>
      </c>
      <c r="E102" s="43">
        <f>E103</f>
        <v>20500</v>
      </c>
      <c r="F102" s="43">
        <f>F103</f>
        <v>9140.33</v>
      </c>
      <c r="G102" s="44">
        <f t="shared" si="3"/>
        <v>0.00023237199554623238</v>
      </c>
      <c r="H102" s="45">
        <f t="shared" si="4"/>
        <v>0.44586975609756097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</row>
    <row r="103" spans="1:217" s="3" customFormat="1" ht="14.25">
      <c r="A103" s="46"/>
      <c r="B103" s="47"/>
      <c r="C103" s="47" t="s">
        <v>78</v>
      </c>
      <c r="D103" s="59" t="s">
        <v>79</v>
      </c>
      <c r="E103" s="49">
        <v>20500</v>
      </c>
      <c r="F103" s="49">
        <v>9140.33</v>
      </c>
      <c r="G103" s="50">
        <f aca="true" t="shared" si="5" ref="G103:G134">F103/39334903.41</f>
        <v>0.00023237199554623238</v>
      </c>
      <c r="H103" s="51">
        <f t="shared" si="4"/>
        <v>0.44586975609756097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</row>
    <row r="104" spans="1:217" s="5" customFormat="1" ht="18">
      <c r="A104" s="53" t="s">
        <v>80</v>
      </c>
      <c r="B104" s="54"/>
      <c r="C104" s="54"/>
      <c r="D104" s="66" t="s">
        <v>110</v>
      </c>
      <c r="E104" s="56">
        <f>E105+E113+E118+E122</f>
        <v>3295346.67</v>
      </c>
      <c r="F104" s="56">
        <f>F105+F113+F118+F122</f>
        <v>1363508.3599999999</v>
      </c>
      <c r="G104" s="38">
        <f t="shared" si="5"/>
        <v>0.03466408308640614</v>
      </c>
      <c r="H104" s="57">
        <f t="shared" si="4"/>
        <v>0.41376780549768377</v>
      </c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</row>
    <row r="105" spans="1:217" s="6" customFormat="1" ht="15.75">
      <c r="A105" s="40"/>
      <c r="B105" s="41" t="s">
        <v>81</v>
      </c>
      <c r="C105" s="41"/>
      <c r="D105" s="42" t="s">
        <v>125</v>
      </c>
      <c r="E105" s="43">
        <f>E106+E107+E108+E109+E110+E111+E112</f>
        <v>718068</v>
      </c>
      <c r="F105" s="43">
        <f>F106+F107+F108+F109+F110+F111+F112</f>
        <v>72657.63</v>
      </c>
      <c r="G105" s="44">
        <f t="shared" si="5"/>
        <v>0.0018471541481281093</v>
      </c>
      <c r="H105" s="45">
        <f t="shared" si="4"/>
        <v>0.10118488778221561</v>
      </c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</row>
    <row r="106" spans="1:217" s="3" customFormat="1" ht="14.25">
      <c r="A106" s="46"/>
      <c r="B106" s="47"/>
      <c r="C106" s="47" t="s">
        <v>12</v>
      </c>
      <c r="D106" s="59" t="s">
        <v>13</v>
      </c>
      <c r="E106" s="49">
        <v>192</v>
      </c>
      <c r="F106" s="49">
        <v>224</v>
      </c>
      <c r="G106" s="50">
        <f t="shared" si="5"/>
        <v>5.694687938220617E-06</v>
      </c>
      <c r="H106" s="51">
        <f t="shared" si="4"/>
        <v>1.1666666666666667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</row>
    <row r="107" spans="1:217" s="3" customFormat="1" ht="14.25">
      <c r="A107" s="46"/>
      <c r="B107" s="47"/>
      <c r="C107" s="47" t="s">
        <v>37</v>
      </c>
      <c r="D107" s="59" t="s">
        <v>38</v>
      </c>
      <c r="E107" s="49">
        <v>14555</v>
      </c>
      <c r="F107" s="49">
        <v>8430.01</v>
      </c>
      <c r="G107" s="50">
        <f t="shared" si="5"/>
        <v>0.00021431373333071066</v>
      </c>
      <c r="H107" s="51">
        <f t="shared" si="4"/>
        <v>0.5791830985915493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</row>
    <row r="108" spans="1:217" s="3" customFormat="1" ht="14.25">
      <c r="A108" s="46"/>
      <c r="B108" s="47"/>
      <c r="C108" s="47" t="s">
        <v>78</v>
      </c>
      <c r="D108" s="59" t="s">
        <v>79</v>
      </c>
      <c r="E108" s="49">
        <v>150</v>
      </c>
      <c r="F108" s="49">
        <v>27.63</v>
      </c>
      <c r="G108" s="50">
        <f t="shared" si="5"/>
        <v>7.024295880939092E-07</v>
      </c>
      <c r="H108" s="51">
        <f t="shared" si="4"/>
        <v>0.1842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</row>
    <row r="109" spans="1:217" s="3" customFormat="1" ht="14.25">
      <c r="A109" s="46"/>
      <c r="B109" s="47"/>
      <c r="C109" s="47" t="s">
        <v>30</v>
      </c>
      <c r="D109" s="59" t="s">
        <v>31</v>
      </c>
      <c r="E109" s="49">
        <v>8766</v>
      </c>
      <c r="F109" s="49">
        <v>7570.99</v>
      </c>
      <c r="G109" s="50">
        <f t="shared" si="5"/>
        <v>0.00019247511354191478</v>
      </c>
      <c r="H109" s="51">
        <f t="shared" si="4"/>
        <v>0.8636767054528861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</row>
    <row r="110" spans="1:217" s="3" customFormat="1" ht="42.75">
      <c r="A110" s="46"/>
      <c r="B110" s="47"/>
      <c r="C110" s="47" t="s">
        <v>18</v>
      </c>
      <c r="D110" s="48" t="s">
        <v>19</v>
      </c>
      <c r="E110" s="49">
        <v>56405</v>
      </c>
      <c r="F110" s="49">
        <v>56405</v>
      </c>
      <c r="G110" s="50">
        <f t="shared" si="5"/>
        <v>0.0014339681837291691</v>
      </c>
      <c r="H110" s="51">
        <f t="shared" si="4"/>
        <v>1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</row>
    <row r="111" spans="1:217" s="3" customFormat="1" ht="57">
      <c r="A111" s="46"/>
      <c r="B111" s="47"/>
      <c r="C111" s="47" t="s">
        <v>171</v>
      </c>
      <c r="D111" s="48" t="s">
        <v>175</v>
      </c>
      <c r="E111" s="49">
        <v>560000</v>
      </c>
      <c r="F111" s="49">
        <v>0</v>
      </c>
      <c r="G111" s="50">
        <f t="shared" si="5"/>
        <v>0</v>
      </c>
      <c r="H111" s="51">
        <f t="shared" si="4"/>
        <v>0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</row>
    <row r="112" spans="1:217" s="3" customFormat="1" ht="31.5" customHeight="1">
      <c r="A112" s="46"/>
      <c r="B112" s="47"/>
      <c r="C112" s="47" t="s">
        <v>204</v>
      </c>
      <c r="D112" s="48" t="s">
        <v>205</v>
      </c>
      <c r="E112" s="49">
        <v>78000</v>
      </c>
      <c r="F112" s="49">
        <v>0</v>
      </c>
      <c r="G112" s="50">
        <f t="shared" si="5"/>
        <v>0</v>
      </c>
      <c r="H112" s="51">
        <f t="shared" si="4"/>
        <v>0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</row>
    <row r="113" spans="1:217" s="6" customFormat="1" ht="15.75">
      <c r="A113" s="40"/>
      <c r="B113" s="41" t="s">
        <v>84</v>
      </c>
      <c r="C113" s="41"/>
      <c r="D113" s="42" t="s">
        <v>126</v>
      </c>
      <c r="E113" s="43">
        <f>E114+E115+E116+E117</f>
        <v>2438372</v>
      </c>
      <c r="F113" s="43">
        <f>F114+F115+F116+F117</f>
        <v>1214699.54</v>
      </c>
      <c r="G113" s="44">
        <f t="shared" si="5"/>
        <v>0.03088095901339345</v>
      </c>
      <c r="H113" s="45">
        <f>F113/E113</f>
        <v>0.4981600592526489</v>
      </c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</row>
    <row r="114" spans="1:217" s="3" customFormat="1" ht="14.25">
      <c r="A114" s="46"/>
      <c r="B114" s="47"/>
      <c r="C114" s="47" t="s">
        <v>37</v>
      </c>
      <c r="D114" s="59" t="s">
        <v>38</v>
      </c>
      <c r="E114" s="49">
        <v>410618</v>
      </c>
      <c r="F114" s="49">
        <v>224266.5</v>
      </c>
      <c r="G114" s="50">
        <f t="shared" si="5"/>
        <v>0.005701463091504259</v>
      </c>
      <c r="H114" s="51">
        <f t="shared" si="4"/>
        <v>0.5461682147397338</v>
      </c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</row>
    <row r="115" spans="1:217" s="3" customFormat="1" ht="14.25">
      <c r="A115" s="46"/>
      <c r="B115" s="47"/>
      <c r="C115" s="47" t="s">
        <v>78</v>
      </c>
      <c r="D115" s="59" t="s">
        <v>79</v>
      </c>
      <c r="E115" s="49">
        <v>90</v>
      </c>
      <c r="F115" s="49">
        <v>11.99</v>
      </c>
      <c r="G115" s="50">
        <f t="shared" si="5"/>
        <v>3.048183409788625E-07</v>
      </c>
      <c r="H115" s="51">
        <f t="shared" si="4"/>
        <v>0.13322222222222221</v>
      </c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</row>
    <row r="116" spans="1:217" s="3" customFormat="1" ht="14.25">
      <c r="A116" s="46"/>
      <c r="B116" s="47"/>
      <c r="C116" s="47" t="s">
        <v>30</v>
      </c>
      <c r="D116" s="59" t="s">
        <v>31</v>
      </c>
      <c r="E116" s="49">
        <v>1151840</v>
      </c>
      <c r="F116" s="49">
        <v>552511.05</v>
      </c>
      <c r="G116" s="50">
        <f t="shared" si="5"/>
        <v>0.014046330411467002</v>
      </c>
      <c r="H116" s="51">
        <f t="shared" si="4"/>
        <v>0.479676908251146</v>
      </c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</row>
    <row r="117" spans="1:217" s="3" customFormat="1" ht="28.5">
      <c r="A117" s="46"/>
      <c r="B117" s="47"/>
      <c r="C117" s="47" t="s">
        <v>82</v>
      </c>
      <c r="D117" s="48" t="s">
        <v>83</v>
      </c>
      <c r="E117" s="49">
        <v>875824</v>
      </c>
      <c r="F117" s="49">
        <v>437910</v>
      </c>
      <c r="G117" s="50">
        <f t="shared" si="5"/>
        <v>0.011132860692081208</v>
      </c>
      <c r="H117" s="51">
        <f t="shared" si="4"/>
        <v>0.49999771643617896</v>
      </c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</row>
    <row r="118" spans="1:217" s="6" customFormat="1" ht="15.75">
      <c r="A118" s="40"/>
      <c r="B118" s="41" t="s">
        <v>85</v>
      </c>
      <c r="C118" s="41"/>
      <c r="D118" s="42" t="s">
        <v>127</v>
      </c>
      <c r="E118" s="43">
        <f>E119+E120+E121</f>
        <v>31071</v>
      </c>
      <c r="F118" s="43">
        <f>F119+F120+F121</f>
        <v>31011.27</v>
      </c>
      <c r="G118" s="44">
        <f t="shared" si="5"/>
        <v>0.0007883906482942093</v>
      </c>
      <c r="H118" s="45">
        <f t="shared" si="4"/>
        <v>0.998077628656947</v>
      </c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</row>
    <row r="119" spans="1:217" s="3" customFormat="1" ht="14.25">
      <c r="A119" s="46"/>
      <c r="B119" s="47"/>
      <c r="C119" s="47" t="s">
        <v>12</v>
      </c>
      <c r="D119" s="59" t="s">
        <v>13</v>
      </c>
      <c r="E119" s="49">
        <v>200</v>
      </c>
      <c r="F119" s="49">
        <v>162</v>
      </c>
      <c r="G119" s="50">
        <f t="shared" si="5"/>
        <v>4.118479669605982E-06</v>
      </c>
      <c r="H119" s="51">
        <v>0</v>
      </c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</row>
    <row r="120" spans="1:217" s="3" customFormat="1" ht="14.25">
      <c r="A120" s="46"/>
      <c r="B120" s="47"/>
      <c r="C120" s="47" t="s">
        <v>78</v>
      </c>
      <c r="D120" s="59" t="s">
        <v>79</v>
      </c>
      <c r="E120" s="49">
        <v>30</v>
      </c>
      <c r="F120" s="49">
        <v>8.27</v>
      </c>
      <c r="G120" s="50">
        <f t="shared" si="5"/>
        <v>2.1024584486198438E-07</v>
      </c>
      <c r="H120" s="51">
        <f t="shared" si="4"/>
        <v>0.27566666666666667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</row>
    <row r="121" spans="1:217" s="3" customFormat="1" ht="42.75">
      <c r="A121" s="46"/>
      <c r="B121" s="47"/>
      <c r="C121" s="47" t="s">
        <v>18</v>
      </c>
      <c r="D121" s="48" t="s">
        <v>19</v>
      </c>
      <c r="E121" s="49">
        <v>30841</v>
      </c>
      <c r="F121" s="49">
        <v>30841</v>
      </c>
      <c r="G121" s="50">
        <f t="shared" si="5"/>
        <v>0.0007840619227797413</v>
      </c>
      <c r="H121" s="51">
        <v>0</v>
      </c>
      <c r="I121" s="11" t="s">
        <v>182</v>
      </c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</row>
    <row r="122" spans="1:217" s="6" customFormat="1" ht="15.75">
      <c r="A122" s="40"/>
      <c r="B122" s="41" t="s">
        <v>137</v>
      </c>
      <c r="C122" s="41"/>
      <c r="D122" s="42" t="s">
        <v>15</v>
      </c>
      <c r="E122" s="43">
        <f>+E125+E126+E124</f>
        <v>107835.67000000001</v>
      </c>
      <c r="F122" s="43">
        <f>F124+F125+F126+F123</f>
        <v>45139.91999999999</v>
      </c>
      <c r="G122" s="44">
        <f t="shared" si="5"/>
        <v>0.001147579276590373</v>
      </c>
      <c r="H122" s="45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</row>
    <row r="123" spans="1:217" s="10" customFormat="1" ht="15">
      <c r="A123" s="62"/>
      <c r="B123" s="47"/>
      <c r="C123" s="47" t="s">
        <v>78</v>
      </c>
      <c r="D123" s="59" t="s">
        <v>79</v>
      </c>
      <c r="E123" s="49">
        <v>0</v>
      </c>
      <c r="F123" s="49">
        <v>1.09</v>
      </c>
      <c r="G123" s="50">
        <f t="shared" si="5"/>
        <v>2.7710758270805683E-08</v>
      </c>
      <c r="H123" s="51">
        <v>0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</row>
    <row r="124" spans="1:217" s="3" customFormat="1" ht="57">
      <c r="A124" s="46"/>
      <c r="B124" s="47"/>
      <c r="C124" s="47" t="s">
        <v>164</v>
      </c>
      <c r="D124" s="48" t="s">
        <v>153</v>
      </c>
      <c r="E124" s="49">
        <v>3978</v>
      </c>
      <c r="F124" s="49">
        <v>3978</v>
      </c>
      <c r="G124" s="50">
        <f t="shared" si="5"/>
        <v>0.00010113155633143579</v>
      </c>
      <c r="H124" s="51">
        <f t="shared" si="4"/>
        <v>1</v>
      </c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</row>
    <row r="125" spans="1:217" s="3" customFormat="1" ht="72.75" customHeight="1">
      <c r="A125" s="46"/>
      <c r="B125" s="47"/>
      <c r="C125" s="47" t="s">
        <v>142</v>
      </c>
      <c r="D125" s="48" t="s">
        <v>153</v>
      </c>
      <c r="E125" s="49">
        <v>85047.02</v>
      </c>
      <c r="F125" s="49">
        <v>34828.09</v>
      </c>
      <c r="G125" s="50">
        <f t="shared" si="5"/>
        <v>0.0008854245715815271</v>
      </c>
      <c r="H125" s="51">
        <f t="shared" si="4"/>
        <v>0.4095157008440742</v>
      </c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</row>
    <row r="126" spans="1:217" s="3" customFormat="1" ht="60" customHeight="1">
      <c r="A126" s="46"/>
      <c r="B126" s="47"/>
      <c r="C126" s="47" t="s">
        <v>91</v>
      </c>
      <c r="D126" s="48" t="s">
        <v>153</v>
      </c>
      <c r="E126" s="49">
        <v>18810.65</v>
      </c>
      <c r="F126" s="49">
        <v>6332.74</v>
      </c>
      <c r="G126" s="50">
        <f t="shared" si="5"/>
        <v>0.0001609954379191394</v>
      </c>
      <c r="H126" s="51">
        <f t="shared" si="4"/>
        <v>0.33665715964094806</v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</row>
    <row r="127" spans="1:217" s="5" customFormat="1" ht="18">
      <c r="A127" s="53" t="s">
        <v>86</v>
      </c>
      <c r="B127" s="54"/>
      <c r="C127" s="54"/>
      <c r="D127" s="66" t="s">
        <v>111</v>
      </c>
      <c r="E127" s="56">
        <f>E128+E133+E136+E140+E144+E146+E148+E138</f>
        <v>2235753.18</v>
      </c>
      <c r="F127" s="56">
        <f>F128+F133+F136+F140+F144+F146+F148</f>
        <v>1348731.73</v>
      </c>
      <c r="G127" s="38">
        <f t="shared" si="5"/>
        <v>0.03428842104788583</v>
      </c>
      <c r="H127" s="57">
        <f t="shared" si="4"/>
        <v>0.6032560937697067</v>
      </c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</row>
    <row r="128" spans="1:217" s="6" customFormat="1" ht="63.75" customHeight="1">
      <c r="A128" s="40"/>
      <c r="B128" s="41" t="s">
        <v>87</v>
      </c>
      <c r="C128" s="41"/>
      <c r="D128" s="58" t="s">
        <v>156</v>
      </c>
      <c r="E128" s="43">
        <f>E130+E131+E129+E132</f>
        <v>1897701</v>
      </c>
      <c r="F128" s="43">
        <f>F130+F131+F129+F132</f>
        <v>1137359.26</v>
      </c>
      <c r="G128" s="44">
        <f t="shared" si="5"/>
        <v>0.028914759193506816</v>
      </c>
      <c r="H128" s="45">
        <f t="shared" si="4"/>
        <v>0.5993353325945446</v>
      </c>
      <c r="I128" s="18" t="s">
        <v>182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</row>
    <row r="129" spans="1:217" s="6" customFormat="1" ht="21.75" customHeight="1">
      <c r="A129" s="40"/>
      <c r="B129" s="47"/>
      <c r="C129" s="47" t="s">
        <v>30</v>
      </c>
      <c r="D129" s="59" t="s">
        <v>31</v>
      </c>
      <c r="E129" s="49">
        <v>201</v>
      </c>
      <c r="F129" s="49">
        <v>0</v>
      </c>
      <c r="G129" s="50">
        <f t="shared" si="5"/>
        <v>0</v>
      </c>
      <c r="H129" s="51">
        <f t="shared" si="4"/>
        <v>0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</row>
    <row r="130" spans="1:217" s="3" customFormat="1" ht="42.75">
      <c r="A130" s="46"/>
      <c r="B130" s="47"/>
      <c r="C130" s="47" t="s">
        <v>18</v>
      </c>
      <c r="D130" s="48" t="s">
        <v>19</v>
      </c>
      <c r="E130" s="49">
        <v>1803000</v>
      </c>
      <c r="F130" s="49">
        <v>1128378</v>
      </c>
      <c r="G130" s="50">
        <f t="shared" si="5"/>
        <v>0.02868643118907814</v>
      </c>
      <c r="H130" s="51">
        <f t="shared" si="4"/>
        <v>0.6258336106489185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</row>
    <row r="131" spans="1:217" s="3" customFormat="1" ht="42.75">
      <c r="A131" s="46"/>
      <c r="B131" s="47"/>
      <c r="C131" s="47" t="s">
        <v>34</v>
      </c>
      <c r="D131" s="48" t="s">
        <v>35</v>
      </c>
      <c r="E131" s="49">
        <v>94500</v>
      </c>
      <c r="F131" s="49">
        <v>8981.26</v>
      </c>
      <c r="G131" s="50">
        <f t="shared" si="5"/>
        <v>0.00022832800442867544</v>
      </c>
      <c r="H131" s="51">
        <f t="shared" si="4"/>
        <v>0.09503978835978837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</row>
    <row r="132" spans="1:217" s="3" customFormat="1" ht="57">
      <c r="A132" s="46"/>
      <c r="B132" s="47"/>
      <c r="C132" s="47" t="s">
        <v>165</v>
      </c>
      <c r="D132" s="48" t="s">
        <v>166</v>
      </c>
      <c r="E132" s="49">
        <v>0</v>
      </c>
      <c r="F132" s="49">
        <v>0</v>
      </c>
      <c r="G132" s="50">
        <f t="shared" si="5"/>
        <v>0</v>
      </c>
      <c r="H132" s="51">
        <v>0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</row>
    <row r="133" spans="1:217" s="6" customFormat="1" ht="81" customHeight="1">
      <c r="A133" s="40"/>
      <c r="B133" s="41" t="s">
        <v>88</v>
      </c>
      <c r="C133" s="41"/>
      <c r="D133" s="58" t="s">
        <v>128</v>
      </c>
      <c r="E133" s="43">
        <f>E134+E135</f>
        <v>38626</v>
      </c>
      <c r="F133" s="43">
        <f>F134+F135</f>
        <v>26252</v>
      </c>
      <c r="G133" s="44">
        <f t="shared" si="5"/>
        <v>0.0006673970881882484</v>
      </c>
      <c r="H133" s="45">
        <f aca="true" t="shared" si="6" ref="H133:H187">F133/E133</f>
        <v>0.6796458344120541</v>
      </c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</row>
    <row r="134" spans="1:217" ht="42.75">
      <c r="A134" s="46"/>
      <c r="B134" s="47"/>
      <c r="C134" s="47" t="s">
        <v>18</v>
      </c>
      <c r="D134" s="48" t="s">
        <v>19</v>
      </c>
      <c r="E134" s="49">
        <v>20126</v>
      </c>
      <c r="F134" s="49">
        <v>17110</v>
      </c>
      <c r="G134" s="50">
        <f t="shared" si="5"/>
        <v>0.0004349826367096195</v>
      </c>
      <c r="H134" s="51">
        <f>F134/E134</f>
        <v>0.8501440922190202</v>
      </c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</row>
    <row r="135" spans="1:217" ht="28.5">
      <c r="A135" s="46"/>
      <c r="B135" s="47"/>
      <c r="C135" s="47" t="s">
        <v>82</v>
      </c>
      <c r="D135" s="48" t="s">
        <v>83</v>
      </c>
      <c r="E135" s="49">
        <v>18500</v>
      </c>
      <c r="F135" s="49">
        <v>9142</v>
      </c>
      <c r="G135" s="50">
        <f aca="true" t="shared" si="7" ref="G135:G166">F135/39334903.41</f>
        <v>0.00023241445147862894</v>
      </c>
      <c r="H135" s="51">
        <f t="shared" si="6"/>
        <v>0.4941621621621622</v>
      </c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</row>
    <row r="136" spans="1:217" s="6" customFormat="1" ht="31.5">
      <c r="A136" s="40"/>
      <c r="B136" s="41" t="s">
        <v>89</v>
      </c>
      <c r="C136" s="41"/>
      <c r="D136" s="58" t="s">
        <v>129</v>
      </c>
      <c r="E136" s="43">
        <f>E137</f>
        <v>5000</v>
      </c>
      <c r="F136" s="43">
        <f>F137</f>
        <v>4721</v>
      </c>
      <c r="G136" s="44">
        <f t="shared" si="7"/>
        <v>0.00012002063284080148</v>
      </c>
      <c r="H136" s="45">
        <f t="shared" si="6"/>
        <v>0.9442</v>
      </c>
      <c r="I136" s="18"/>
      <c r="J136" s="18" t="s">
        <v>182</v>
      </c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</row>
    <row r="137" spans="1:217" ht="28.5">
      <c r="A137" s="46"/>
      <c r="B137" s="47"/>
      <c r="C137" s="47" t="s">
        <v>82</v>
      </c>
      <c r="D137" s="48" t="s">
        <v>83</v>
      </c>
      <c r="E137" s="49">
        <v>5000</v>
      </c>
      <c r="F137" s="49">
        <v>4721</v>
      </c>
      <c r="G137" s="50">
        <f t="shared" si="7"/>
        <v>0.00012002063284080148</v>
      </c>
      <c r="H137" s="51">
        <f t="shared" si="6"/>
        <v>0.9442</v>
      </c>
      <c r="I137" s="20" t="s">
        <v>182</v>
      </c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</row>
    <row r="138" spans="1:217" ht="15.75">
      <c r="A138" s="40"/>
      <c r="B138" s="41" t="s">
        <v>183</v>
      </c>
      <c r="C138" s="41"/>
      <c r="D138" s="58" t="s">
        <v>184</v>
      </c>
      <c r="E138" s="43">
        <f>E139</f>
        <v>239.37</v>
      </c>
      <c r="F138" s="43">
        <f>F139</f>
        <v>0</v>
      </c>
      <c r="G138" s="44">
        <f t="shared" si="7"/>
        <v>0</v>
      </c>
      <c r="H138" s="45">
        <f>F138/E138</f>
        <v>0</v>
      </c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</row>
    <row r="139" spans="1:217" ht="42.75">
      <c r="A139" s="46"/>
      <c r="B139" s="47"/>
      <c r="C139" s="47" t="s">
        <v>18</v>
      </c>
      <c r="D139" s="48" t="s">
        <v>19</v>
      </c>
      <c r="E139" s="49">
        <v>239.37</v>
      </c>
      <c r="F139" s="49">
        <v>0</v>
      </c>
      <c r="G139" s="50">
        <f t="shared" si="7"/>
        <v>0</v>
      </c>
      <c r="H139" s="51">
        <f>F139/E139</f>
        <v>0</v>
      </c>
      <c r="I139" s="20" t="s">
        <v>182</v>
      </c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</row>
    <row r="140" spans="1:217" s="6" customFormat="1" ht="15.75">
      <c r="A140" s="40"/>
      <c r="B140" s="41" t="s">
        <v>143</v>
      </c>
      <c r="C140" s="41"/>
      <c r="D140" s="58" t="s">
        <v>144</v>
      </c>
      <c r="E140" s="43">
        <f>E141+E142+E143</f>
        <v>139295.81</v>
      </c>
      <c r="F140" s="43">
        <f>F143+F142+F141</f>
        <v>110422.29</v>
      </c>
      <c r="G140" s="44">
        <f t="shared" si="7"/>
        <v>0.002807234298989728</v>
      </c>
      <c r="H140" s="45">
        <f t="shared" si="6"/>
        <v>0.7927179575609632</v>
      </c>
      <c r="I140" s="18" t="s">
        <v>182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</row>
    <row r="141" spans="1:217" s="6" customFormat="1" ht="15.75">
      <c r="A141" s="46"/>
      <c r="B141" s="47"/>
      <c r="C141" s="47" t="s">
        <v>78</v>
      </c>
      <c r="D141" s="48" t="s">
        <v>79</v>
      </c>
      <c r="E141" s="49">
        <v>0.5</v>
      </c>
      <c r="F141" s="49">
        <v>0</v>
      </c>
      <c r="G141" s="50">
        <f t="shared" si="7"/>
        <v>0</v>
      </c>
      <c r="H141" s="51">
        <f t="shared" si="6"/>
        <v>0</v>
      </c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</row>
    <row r="142" spans="1:217" ht="28.5">
      <c r="A142" s="46"/>
      <c r="B142" s="47"/>
      <c r="C142" s="47" t="s">
        <v>82</v>
      </c>
      <c r="D142" s="48" t="s">
        <v>83</v>
      </c>
      <c r="E142" s="49">
        <v>137000</v>
      </c>
      <c r="F142" s="49">
        <v>107405</v>
      </c>
      <c r="G142" s="50">
        <f t="shared" si="7"/>
        <v>0.002730526598234756</v>
      </c>
      <c r="H142" s="68">
        <f>F142/E142</f>
        <v>0.783978102189781</v>
      </c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</row>
    <row r="143" spans="1:217" ht="57">
      <c r="A143" s="46"/>
      <c r="B143" s="47"/>
      <c r="C143" s="47" t="s">
        <v>165</v>
      </c>
      <c r="D143" s="48" t="s">
        <v>166</v>
      </c>
      <c r="E143" s="49">
        <v>2295.31</v>
      </c>
      <c r="F143" s="49">
        <v>3017.29</v>
      </c>
      <c r="G143" s="50">
        <f t="shared" si="7"/>
        <v>7.670770075497181E-05</v>
      </c>
      <c r="H143" s="51">
        <f t="shared" si="6"/>
        <v>1.3145457476332174</v>
      </c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</row>
    <row r="144" spans="1:217" s="6" customFormat="1" ht="15.75">
      <c r="A144" s="40"/>
      <c r="B144" s="41" t="s">
        <v>90</v>
      </c>
      <c r="C144" s="41"/>
      <c r="D144" s="42" t="s">
        <v>130</v>
      </c>
      <c r="E144" s="43">
        <f>E145</f>
        <v>68700</v>
      </c>
      <c r="F144" s="43">
        <f>F145</f>
        <v>33292</v>
      </c>
      <c r="G144" s="44">
        <f t="shared" si="7"/>
        <v>0.0008463729948180392</v>
      </c>
      <c r="H144" s="45">
        <f>F144/E144</f>
        <v>0.48459970887918485</v>
      </c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</row>
    <row r="145" spans="1:217" ht="28.5">
      <c r="A145" s="46"/>
      <c r="B145" s="47"/>
      <c r="C145" s="47" t="s">
        <v>82</v>
      </c>
      <c r="D145" s="48" t="s">
        <v>83</v>
      </c>
      <c r="E145" s="49">
        <v>68700</v>
      </c>
      <c r="F145" s="49">
        <v>33292</v>
      </c>
      <c r="G145" s="50">
        <f t="shared" si="7"/>
        <v>0.0008463729948180392</v>
      </c>
      <c r="H145" s="51">
        <f>F144/E144</f>
        <v>0.48459970887918485</v>
      </c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</row>
    <row r="146" spans="1:217" s="6" customFormat="1" ht="31.5">
      <c r="A146" s="40"/>
      <c r="B146" s="41" t="s">
        <v>93</v>
      </c>
      <c r="C146" s="41"/>
      <c r="D146" s="58" t="s">
        <v>131</v>
      </c>
      <c r="E146" s="43">
        <f>E147</f>
        <v>25000</v>
      </c>
      <c r="F146" s="43">
        <f>F147</f>
        <v>12500</v>
      </c>
      <c r="G146" s="44">
        <f t="shared" si="7"/>
        <v>0.00031778392512391837</v>
      </c>
      <c r="H146" s="45">
        <f t="shared" si="6"/>
        <v>0.5</v>
      </c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</row>
    <row r="147" spans="1:217" ht="42.75">
      <c r="A147" s="46"/>
      <c r="B147" s="47"/>
      <c r="C147" s="47" t="s">
        <v>18</v>
      </c>
      <c r="D147" s="48" t="s">
        <v>19</v>
      </c>
      <c r="E147" s="49">
        <v>25000</v>
      </c>
      <c r="F147" s="49">
        <v>12500</v>
      </c>
      <c r="G147" s="50">
        <f t="shared" si="7"/>
        <v>0.00031778392512391837</v>
      </c>
      <c r="H147" s="51">
        <f t="shared" si="6"/>
        <v>0.5</v>
      </c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</row>
    <row r="148" spans="1:217" s="6" customFormat="1" ht="15.75">
      <c r="A148" s="40"/>
      <c r="B148" s="41" t="s">
        <v>94</v>
      </c>
      <c r="C148" s="41"/>
      <c r="D148" s="42" t="s">
        <v>15</v>
      </c>
      <c r="E148" s="43">
        <f>E149+E150+E151</f>
        <v>61191</v>
      </c>
      <c r="F148" s="43">
        <f>F149+F150+F151</f>
        <v>24185.18</v>
      </c>
      <c r="G148" s="44">
        <f t="shared" si="7"/>
        <v>0.0006148529144182791</v>
      </c>
      <c r="H148" s="45">
        <f t="shared" si="6"/>
        <v>0.3952408033861189</v>
      </c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</row>
    <row r="149" spans="1:217" ht="14.25">
      <c r="A149" s="46"/>
      <c r="B149" s="47"/>
      <c r="C149" s="47" t="s">
        <v>78</v>
      </c>
      <c r="D149" s="59" t="s">
        <v>79</v>
      </c>
      <c r="E149" s="49">
        <v>0</v>
      </c>
      <c r="F149" s="49">
        <v>56.18</v>
      </c>
      <c r="G149" s="50">
        <f t="shared" si="7"/>
        <v>1.4282480730769387E-06</v>
      </c>
      <c r="H149" s="51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</row>
    <row r="150" spans="1:217" ht="42.75">
      <c r="A150" s="46"/>
      <c r="B150" s="47"/>
      <c r="C150" s="47" t="s">
        <v>18</v>
      </c>
      <c r="D150" s="48" t="s">
        <v>19</v>
      </c>
      <c r="E150" s="49">
        <v>1191</v>
      </c>
      <c r="F150" s="49">
        <v>709</v>
      </c>
      <c r="G150" s="50">
        <f t="shared" si="7"/>
        <v>1.802470423302865E-05</v>
      </c>
      <c r="H150" s="51">
        <f t="shared" si="6"/>
        <v>0.5952980688497062</v>
      </c>
      <c r="I150" s="20"/>
      <c r="J150" s="20" t="s">
        <v>182</v>
      </c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</row>
    <row r="151" spans="1:217" ht="28.5">
      <c r="A151" s="46"/>
      <c r="B151" s="47"/>
      <c r="C151" s="47" t="s">
        <v>82</v>
      </c>
      <c r="D151" s="48" t="s">
        <v>83</v>
      </c>
      <c r="E151" s="49">
        <v>60000</v>
      </c>
      <c r="F151" s="49">
        <v>23420</v>
      </c>
      <c r="G151" s="50">
        <f t="shared" si="7"/>
        <v>0.0005953999621121735</v>
      </c>
      <c r="H151" s="51">
        <f t="shared" si="6"/>
        <v>0.3903333333333333</v>
      </c>
      <c r="I151" s="20"/>
      <c r="J151" s="32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</row>
    <row r="152" spans="1:217" s="5" customFormat="1" ht="37.5" customHeight="1">
      <c r="A152" s="53" t="s">
        <v>145</v>
      </c>
      <c r="B152" s="54"/>
      <c r="C152" s="54"/>
      <c r="D152" s="55" t="s">
        <v>146</v>
      </c>
      <c r="E152" s="56">
        <f>E153</f>
        <v>818738</v>
      </c>
      <c r="F152" s="56">
        <f>F153</f>
        <v>45592.520000000004</v>
      </c>
      <c r="G152" s="38">
        <f t="shared" si="7"/>
        <v>0.0011590855969512601</v>
      </c>
      <c r="H152" s="57">
        <f t="shared" si="6"/>
        <v>0.05568633677684437</v>
      </c>
      <c r="I152" s="17" t="s">
        <v>182</v>
      </c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</row>
    <row r="153" spans="1:217" s="6" customFormat="1" ht="21" customHeight="1">
      <c r="A153" s="40"/>
      <c r="B153" s="41" t="s">
        <v>206</v>
      </c>
      <c r="C153" s="41"/>
      <c r="D153" s="58" t="s">
        <v>207</v>
      </c>
      <c r="E153" s="43">
        <f>E154+E155+E156+E157</f>
        <v>818738</v>
      </c>
      <c r="F153" s="43">
        <f>F154+F155+F156+F157</f>
        <v>45592.520000000004</v>
      </c>
      <c r="G153" s="44">
        <f t="shared" si="7"/>
        <v>0.0011590855969512601</v>
      </c>
      <c r="H153" s="45">
        <f t="shared" si="6"/>
        <v>0.05568633677684437</v>
      </c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</row>
    <row r="154" spans="1:217" s="5" customFormat="1" ht="18" customHeight="1">
      <c r="A154" s="46"/>
      <c r="B154" s="47"/>
      <c r="C154" s="47" t="s">
        <v>37</v>
      </c>
      <c r="D154" s="59" t="s">
        <v>38</v>
      </c>
      <c r="E154" s="49">
        <v>179000</v>
      </c>
      <c r="F154" s="49">
        <v>45586.51</v>
      </c>
      <c r="G154" s="50">
        <f t="shared" si="7"/>
        <v>0.0011589328064400605</v>
      </c>
      <c r="H154" s="51">
        <f t="shared" si="6"/>
        <v>0.2546732402234637</v>
      </c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</row>
    <row r="155" spans="1:217" s="5" customFormat="1" ht="15.75" customHeight="1">
      <c r="A155" s="46"/>
      <c r="B155" s="47"/>
      <c r="C155" s="47" t="s">
        <v>78</v>
      </c>
      <c r="D155" s="48" t="s">
        <v>79</v>
      </c>
      <c r="E155" s="49">
        <v>30</v>
      </c>
      <c r="F155" s="49">
        <v>6.01</v>
      </c>
      <c r="G155" s="50">
        <f t="shared" si="7"/>
        <v>1.5279051119957995E-07</v>
      </c>
      <c r="H155" s="51">
        <f t="shared" si="6"/>
        <v>0.20033333333333334</v>
      </c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</row>
    <row r="156" spans="1:217" s="5" customFormat="1" ht="31.5" customHeight="1">
      <c r="A156" s="46"/>
      <c r="B156" s="47"/>
      <c r="C156" s="47" t="s">
        <v>82</v>
      </c>
      <c r="D156" s="48" t="s">
        <v>83</v>
      </c>
      <c r="E156" s="49">
        <v>10000</v>
      </c>
      <c r="F156" s="49">
        <v>0</v>
      </c>
      <c r="G156" s="50">
        <f t="shared" si="7"/>
        <v>0</v>
      </c>
      <c r="H156" s="51">
        <f t="shared" si="6"/>
        <v>0</v>
      </c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</row>
    <row r="157" spans="1:217" s="5" customFormat="1" ht="30.75" customHeight="1">
      <c r="A157" s="46"/>
      <c r="B157" s="63"/>
      <c r="C157" s="47" t="s">
        <v>208</v>
      </c>
      <c r="D157" s="48" t="s">
        <v>209</v>
      </c>
      <c r="E157" s="49">
        <v>629708</v>
      </c>
      <c r="F157" s="49">
        <v>0</v>
      </c>
      <c r="G157" s="50">
        <f t="shared" si="7"/>
        <v>0</v>
      </c>
      <c r="H157" s="51">
        <f t="shared" si="6"/>
        <v>0</v>
      </c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</row>
    <row r="158" spans="1:217" s="5" customFormat="1" ht="18">
      <c r="A158" s="53" t="s">
        <v>95</v>
      </c>
      <c r="B158" s="54"/>
      <c r="C158" s="54"/>
      <c r="D158" s="55" t="s">
        <v>112</v>
      </c>
      <c r="E158" s="56">
        <f>E159+E161</f>
        <v>1486</v>
      </c>
      <c r="F158" s="56">
        <f>F159+F161</f>
        <v>1445.01</v>
      </c>
      <c r="G158" s="38">
        <f t="shared" si="7"/>
        <v>3.673607597146506E-05</v>
      </c>
      <c r="H158" s="57">
        <f t="shared" si="6"/>
        <v>0.9724158815612383</v>
      </c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</row>
    <row r="159" spans="1:217" s="6" customFormat="1" ht="15.75">
      <c r="A159" s="40"/>
      <c r="B159" s="41" t="s">
        <v>96</v>
      </c>
      <c r="C159" s="41"/>
      <c r="D159" s="42" t="s">
        <v>132</v>
      </c>
      <c r="E159" s="43">
        <f>E160</f>
        <v>50</v>
      </c>
      <c r="F159" s="43">
        <f>F160</f>
        <v>9.01</v>
      </c>
      <c r="G159" s="44">
        <f t="shared" si="7"/>
        <v>2.2905865322932035E-07</v>
      </c>
      <c r="H159" s="45">
        <f t="shared" si="6"/>
        <v>0.1802</v>
      </c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</row>
    <row r="160" spans="1:217" ht="14.25">
      <c r="A160" s="46"/>
      <c r="B160" s="47"/>
      <c r="C160" s="47" t="s">
        <v>78</v>
      </c>
      <c r="D160" s="59" t="s">
        <v>79</v>
      </c>
      <c r="E160" s="49">
        <v>50</v>
      </c>
      <c r="F160" s="49">
        <v>9.01</v>
      </c>
      <c r="G160" s="50">
        <f t="shared" si="7"/>
        <v>2.2905865322932035E-07</v>
      </c>
      <c r="H160" s="51">
        <f t="shared" si="6"/>
        <v>0.1802</v>
      </c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</row>
    <row r="161" spans="1:217" s="6" customFormat="1" ht="15.75">
      <c r="A161" s="40"/>
      <c r="B161" s="41" t="s">
        <v>97</v>
      </c>
      <c r="C161" s="41"/>
      <c r="D161" s="42" t="s">
        <v>133</v>
      </c>
      <c r="E161" s="43">
        <f>E162</f>
        <v>1436</v>
      </c>
      <c r="F161" s="43">
        <f>F162</f>
        <v>1436</v>
      </c>
      <c r="G161" s="44">
        <f t="shared" si="7"/>
        <v>3.650701731823574E-05</v>
      </c>
      <c r="H161" s="45">
        <f t="shared" si="6"/>
        <v>1</v>
      </c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</row>
    <row r="162" spans="1:217" ht="28.5">
      <c r="A162" s="46"/>
      <c r="B162" s="47"/>
      <c r="C162" s="47" t="s">
        <v>82</v>
      </c>
      <c r="D162" s="48" t="s">
        <v>83</v>
      </c>
      <c r="E162" s="49">
        <v>1436</v>
      </c>
      <c r="F162" s="49">
        <v>1436</v>
      </c>
      <c r="G162" s="50">
        <f t="shared" si="7"/>
        <v>3.650701731823574E-05</v>
      </c>
      <c r="H162" s="51">
        <f t="shared" si="6"/>
        <v>1</v>
      </c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</row>
    <row r="163" spans="1:217" s="5" customFormat="1" ht="36">
      <c r="A163" s="53" t="s">
        <v>98</v>
      </c>
      <c r="B163" s="54"/>
      <c r="C163" s="54"/>
      <c r="D163" s="55" t="s">
        <v>113</v>
      </c>
      <c r="E163" s="56">
        <f>E164+E168+E170+E173+E175+E166</f>
        <v>1546390</v>
      </c>
      <c r="F163" s="56">
        <f>F164+F170+F173+F168+F175+F166</f>
        <v>759960.34</v>
      </c>
      <c r="G163" s="38">
        <f t="shared" si="7"/>
        <v>0.019320254382696602</v>
      </c>
      <c r="H163" s="57">
        <f t="shared" si="6"/>
        <v>0.49144157683378703</v>
      </c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</row>
    <row r="164" spans="1:217" s="6" customFormat="1" ht="15.75">
      <c r="A164" s="40"/>
      <c r="B164" s="41" t="s">
        <v>135</v>
      </c>
      <c r="C164" s="41"/>
      <c r="D164" s="42" t="s">
        <v>136</v>
      </c>
      <c r="E164" s="43">
        <f>E165</f>
        <v>4000</v>
      </c>
      <c r="F164" s="43">
        <f>F165</f>
        <v>399.21</v>
      </c>
      <c r="G164" s="44">
        <f t="shared" si="7"/>
        <v>1.0149001659897555E-05</v>
      </c>
      <c r="H164" s="45">
        <f t="shared" si="6"/>
        <v>0.09980249999999999</v>
      </c>
      <c r="I164" s="18"/>
      <c r="J164" s="18" t="s">
        <v>182</v>
      </c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</row>
    <row r="165" spans="1:217" s="8" customFormat="1" ht="15.75">
      <c r="A165" s="40"/>
      <c r="B165" s="41"/>
      <c r="C165" s="47" t="s">
        <v>37</v>
      </c>
      <c r="D165" s="69" t="s">
        <v>38</v>
      </c>
      <c r="E165" s="49">
        <v>4000</v>
      </c>
      <c r="F165" s="49">
        <v>399.21</v>
      </c>
      <c r="G165" s="50">
        <f t="shared" si="7"/>
        <v>1.0149001659897555E-05</v>
      </c>
      <c r="H165" s="51">
        <f t="shared" si="6"/>
        <v>0.09980249999999999</v>
      </c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</row>
    <row r="166" spans="1:217" s="8" customFormat="1" ht="15.75">
      <c r="A166" s="40"/>
      <c r="B166" s="41" t="s">
        <v>221</v>
      </c>
      <c r="C166" s="47"/>
      <c r="D166" s="70" t="s">
        <v>210</v>
      </c>
      <c r="E166" s="65">
        <f>E167</f>
        <v>1230000</v>
      </c>
      <c r="F166" s="65">
        <f>F167</f>
        <v>700016.58</v>
      </c>
      <c r="G166" s="44">
        <f t="shared" si="7"/>
        <v>0.01779632131553771</v>
      </c>
      <c r="H166" s="45">
        <f t="shared" si="6"/>
        <v>0.5691191707317073</v>
      </c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</row>
    <row r="167" spans="1:217" s="8" customFormat="1" ht="33.75" customHeight="1">
      <c r="A167" s="40"/>
      <c r="B167" s="41"/>
      <c r="C167" s="47" t="s">
        <v>66</v>
      </c>
      <c r="D167" s="71" t="s">
        <v>67</v>
      </c>
      <c r="E167" s="49">
        <v>1230000</v>
      </c>
      <c r="F167" s="49">
        <v>700016.58</v>
      </c>
      <c r="G167" s="50">
        <f aca="true" t="shared" si="8" ref="G167:G177">F167/39334903.41</f>
        <v>0.01779632131553771</v>
      </c>
      <c r="H167" s="51">
        <f t="shared" si="6"/>
        <v>0.5691191707317073</v>
      </c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</row>
    <row r="168" spans="1:217" s="12" customFormat="1" ht="15.75">
      <c r="A168" s="40"/>
      <c r="B168" s="63" t="s">
        <v>212</v>
      </c>
      <c r="C168" s="63"/>
      <c r="D168" s="72" t="s">
        <v>211</v>
      </c>
      <c r="E168" s="43">
        <f>E169</f>
        <v>225000</v>
      </c>
      <c r="F168" s="43">
        <f>F169</f>
        <v>0</v>
      </c>
      <c r="G168" s="44">
        <f t="shared" si="8"/>
        <v>0</v>
      </c>
      <c r="H168" s="45">
        <v>0</v>
      </c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</row>
    <row r="169" spans="1:9" s="11" customFormat="1" ht="57.75" customHeight="1">
      <c r="A169" s="46"/>
      <c r="B169" s="47"/>
      <c r="C169" s="47" t="s">
        <v>213</v>
      </c>
      <c r="D169" s="48" t="s">
        <v>153</v>
      </c>
      <c r="E169" s="49">
        <v>225000</v>
      </c>
      <c r="F169" s="49">
        <v>0</v>
      </c>
      <c r="G169" s="50">
        <f t="shared" si="8"/>
        <v>0</v>
      </c>
      <c r="H169" s="51">
        <f t="shared" si="6"/>
        <v>0</v>
      </c>
      <c r="I169" s="11" t="s">
        <v>182</v>
      </c>
    </row>
    <row r="170" spans="1:217" s="6" customFormat="1" ht="29.25" customHeight="1">
      <c r="A170" s="40"/>
      <c r="B170" s="41" t="s">
        <v>148</v>
      </c>
      <c r="C170" s="41"/>
      <c r="D170" s="72" t="s">
        <v>149</v>
      </c>
      <c r="E170" s="43">
        <f>E171</f>
        <v>85000</v>
      </c>
      <c r="F170" s="43">
        <f>F171</f>
        <v>58571.05</v>
      </c>
      <c r="G170" s="44">
        <f t="shared" si="8"/>
        <v>0.0014890350534103424</v>
      </c>
      <c r="H170" s="45">
        <f t="shared" si="6"/>
        <v>0.6890711764705882</v>
      </c>
      <c r="I170" s="18" t="s">
        <v>182</v>
      </c>
      <c r="J170" s="18" t="s">
        <v>182</v>
      </c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</row>
    <row r="171" spans="1:217" ht="18" customHeight="1">
      <c r="A171" s="46"/>
      <c r="B171" s="47"/>
      <c r="C171" s="47" t="s">
        <v>12</v>
      </c>
      <c r="D171" s="71" t="s">
        <v>150</v>
      </c>
      <c r="E171" s="49">
        <v>85000</v>
      </c>
      <c r="F171" s="49">
        <v>58571.05</v>
      </c>
      <c r="G171" s="50">
        <f t="shared" si="8"/>
        <v>0.0014890350534103424</v>
      </c>
      <c r="H171" s="51">
        <f t="shared" si="6"/>
        <v>0.6890711764705882</v>
      </c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</row>
    <row r="172" spans="1:217" ht="18" customHeight="1">
      <c r="A172" s="46"/>
      <c r="B172" s="47"/>
      <c r="C172" s="47" t="s">
        <v>28</v>
      </c>
      <c r="D172" s="48" t="s">
        <v>185</v>
      </c>
      <c r="E172" s="49">
        <v>0</v>
      </c>
      <c r="F172" s="49">
        <v>0</v>
      </c>
      <c r="G172" s="50">
        <f t="shared" si="8"/>
        <v>0</v>
      </c>
      <c r="H172" s="51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</row>
    <row r="173" spans="1:217" s="6" customFormat="1" ht="32.25" customHeight="1">
      <c r="A173" s="40"/>
      <c r="B173" s="41" t="s">
        <v>99</v>
      </c>
      <c r="C173" s="41"/>
      <c r="D173" s="58" t="s">
        <v>134</v>
      </c>
      <c r="E173" s="43">
        <f>E174</f>
        <v>1350</v>
      </c>
      <c r="F173" s="43">
        <f>F174</f>
        <v>0</v>
      </c>
      <c r="G173" s="44">
        <f t="shared" si="8"/>
        <v>0</v>
      </c>
      <c r="H173" s="45">
        <f t="shared" si="6"/>
        <v>0</v>
      </c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</row>
    <row r="174" spans="1:217" ht="14.25">
      <c r="A174" s="46"/>
      <c r="B174" s="47"/>
      <c r="C174" s="47" t="s">
        <v>100</v>
      </c>
      <c r="D174" s="59" t="s">
        <v>101</v>
      </c>
      <c r="E174" s="49">
        <v>1350</v>
      </c>
      <c r="F174" s="49">
        <v>0</v>
      </c>
      <c r="G174" s="50">
        <f t="shared" si="8"/>
        <v>0</v>
      </c>
      <c r="H174" s="51">
        <f t="shared" si="6"/>
        <v>0</v>
      </c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</row>
    <row r="175" spans="1:217" s="12" customFormat="1" ht="15.75">
      <c r="A175" s="62"/>
      <c r="B175" s="63" t="s">
        <v>176</v>
      </c>
      <c r="C175" s="63"/>
      <c r="D175" s="73" t="s">
        <v>147</v>
      </c>
      <c r="E175" s="65">
        <f>E176+E177</f>
        <v>1040</v>
      </c>
      <c r="F175" s="65">
        <f>F176+F177</f>
        <v>973.5</v>
      </c>
      <c r="G175" s="44">
        <f t="shared" si="8"/>
        <v>2.4749012088650762E-05</v>
      </c>
      <c r="H175" s="45">
        <f t="shared" si="6"/>
        <v>0.9360576923076923</v>
      </c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</row>
    <row r="176" spans="1:217" ht="14.25">
      <c r="A176" s="46"/>
      <c r="B176" s="47"/>
      <c r="C176" s="47" t="s">
        <v>12</v>
      </c>
      <c r="D176" s="69" t="s">
        <v>13</v>
      </c>
      <c r="E176" s="49">
        <v>1000</v>
      </c>
      <c r="F176" s="49">
        <v>973.5</v>
      </c>
      <c r="G176" s="50">
        <f t="shared" si="8"/>
        <v>2.4749012088650762E-05</v>
      </c>
      <c r="H176" s="51">
        <f t="shared" si="6"/>
        <v>0.9735</v>
      </c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</row>
    <row r="177" spans="1:217" ht="14.25">
      <c r="A177" s="46"/>
      <c r="B177" s="47"/>
      <c r="C177" s="47" t="s">
        <v>78</v>
      </c>
      <c r="D177" s="69" t="s">
        <v>79</v>
      </c>
      <c r="E177" s="49">
        <v>40</v>
      </c>
      <c r="F177" s="49">
        <v>0</v>
      </c>
      <c r="G177" s="50">
        <f t="shared" si="8"/>
        <v>0</v>
      </c>
      <c r="H177" s="51">
        <v>0</v>
      </c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</row>
    <row r="178" spans="1:217" s="13" customFormat="1" ht="36">
      <c r="A178" s="53" t="s">
        <v>177</v>
      </c>
      <c r="B178" s="74"/>
      <c r="C178" s="74"/>
      <c r="D178" s="75" t="s">
        <v>178</v>
      </c>
      <c r="E178" s="76">
        <f>E179</f>
        <v>0</v>
      </c>
      <c r="F178" s="76">
        <f>F179</f>
        <v>167.83</v>
      </c>
      <c r="G178" s="38">
        <f>F178/40112084.97</f>
        <v>4.184025839731861E-06</v>
      </c>
      <c r="H178" s="57">
        <v>0</v>
      </c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</row>
    <row r="179" spans="1:217" s="12" customFormat="1" ht="15.75">
      <c r="A179" s="40"/>
      <c r="B179" s="41" t="s">
        <v>214</v>
      </c>
      <c r="C179" s="41"/>
      <c r="D179" s="70" t="s">
        <v>215</v>
      </c>
      <c r="E179" s="43">
        <f>E180</f>
        <v>0</v>
      </c>
      <c r="F179" s="43">
        <f>F180</f>
        <v>167.83</v>
      </c>
      <c r="G179" s="44">
        <f>F179/39334903.41</f>
        <v>4.2666940922837775E-06</v>
      </c>
      <c r="H179" s="45">
        <v>0</v>
      </c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</row>
    <row r="180" spans="1:217" ht="57">
      <c r="A180" s="46"/>
      <c r="B180" s="47"/>
      <c r="C180" s="47" t="s">
        <v>165</v>
      </c>
      <c r="D180" s="71" t="s">
        <v>216</v>
      </c>
      <c r="E180" s="49">
        <v>0</v>
      </c>
      <c r="F180" s="49">
        <v>167.83</v>
      </c>
      <c r="G180" s="50">
        <f>F180/39334903.41</f>
        <v>4.2666940922837775E-06</v>
      </c>
      <c r="H180" s="52">
        <v>0</v>
      </c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</row>
    <row r="181" spans="1:217" s="5" customFormat="1" ht="18">
      <c r="A181" s="53" t="s">
        <v>102</v>
      </c>
      <c r="B181" s="54"/>
      <c r="C181" s="54"/>
      <c r="D181" s="77" t="s">
        <v>154</v>
      </c>
      <c r="E181" s="56">
        <f>E182+E185</f>
        <v>120200</v>
      </c>
      <c r="F181" s="56">
        <f>F182+F185</f>
        <v>30540.829999999998</v>
      </c>
      <c r="G181" s="38">
        <f>F181/40112084.97</f>
        <v>0.0007613872483278198</v>
      </c>
      <c r="H181" s="57">
        <f t="shared" si="6"/>
        <v>0.25408344425956736</v>
      </c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</row>
    <row r="182" spans="1:217" s="6" customFormat="1" ht="15.75">
      <c r="A182" s="40"/>
      <c r="B182" s="41" t="s">
        <v>103</v>
      </c>
      <c r="C182" s="41"/>
      <c r="D182" s="42" t="s">
        <v>155</v>
      </c>
      <c r="E182" s="43">
        <f>E183+E184</f>
        <v>70200</v>
      </c>
      <c r="F182" s="43">
        <f>F183+F184</f>
        <v>30540.829999999998</v>
      </c>
      <c r="G182" s="44">
        <f>F182/39334903.41</f>
        <v>0.0007764307867153855</v>
      </c>
      <c r="H182" s="45">
        <f t="shared" si="6"/>
        <v>0.43505455840455837</v>
      </c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</row>
    <row r="183" spans="1:217" ht="14.25">
      <c r="A183" s="46"/>
      <c r="B183" s="47"/>
      <c r="C183" s="47" t="s">
        <v>37</v>
      </c>
      <c r="D183" s="59" t="s">
        <v>38</v>
      </c>
      <c r="E183" s="49">
        <v>70000</v>
      </c>
      <c r="F183" s="49">
        <v>30491.76</v>
      </c>
      <c r="G183" s="50">
        <f>F183/39334903.41</f>
        <v>0.0007751832941389191</v>
      </c>
      <c r="H183" s="51">
        <f t="shared" si="6"/>
        <v>0.4355965714285714</v>
      </c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</row>
    <row r="184" spans="1:217" ht="14.25">
      <c r="A184" s="46"/>
      <c r="B184" s="47"/>
      <c r="C184" s="47" t="s">
        <v>78</v>
      </c>
      <c r="D184" s="59" t="s">
        <v>79</v>
      </c>
      <c r="E184" s="49">
        <v>200</v>
      </c>
      <c r="F184" s="49">
        <v>49.07</v>
      </c>
      <c r="G184" s="50">
        <f>F184/39334903.41</f>
        <v>1.247492576466454E-06</v>
      </c>
      <c r="H184" s="51">
        <f t="shared" si="6"/>
        <v>0.24535</v>
      </c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</row>
    <row r="185" spans="1:217" s="16" customFormat="1" ht="15.75">
      <c r="A185" s="62"/>
      <c r="B185" s="63" t="s">
        <v>179</v>
      </c>
      <c r="C185" s="63"/>
      <c r="D185" s="64" t="s">
        <v>147</v>
      </c>
      <c r="E185" s="65">
        <f>E186</f>
        <v>50000</v>
      </c>
      <c r="F185" s="65">
        <f>F186</f>
        <v>0</v>
      </c>
      <c r="G185" s="44">
        <f>F185/39334903.41</f>
        <v>0</v>
      </c>
      <c r="H185" s="45">
        <v>0</v>
      </c>
      <c r="I185" s="27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5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</row>
    <row r="186" spans="1:217" s="15" customFormat="1" ht="42.75">
      <c r="A186" s="46"/>
      <c r="B186" s="47"/>
      <c r="C186" s="47" t="s">
        <v>217</v>
      </c>
      <c r="D186" s="71" t="s">
        <v>218</v>
      </c>
      <c r="E186" s="49">
        <v>50000</v>
      </c>
      <c r="F186" s="49">
        <v>0</v>
      </c>
      <c r="G186" s="50">
        <f>F186/39334903.41</f>
        <v>0</v>
      </c>
      <c r="H186" s="51">
        <v>0</v>
      </c>
      <c r="I186" s="29"/>
      <c r="J186" s="30" t="s">
        <v>182</v>
      </c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26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</row>
    <row r="187" spans="1:217" s="5" customFormat="1" ht="18.75" thickBot="1">
      <c r="A187" s="80" t="s">
        <v>104</v>
      </c>
      <c r="B187" s="81"/>
      <c r="C187" s="81"/>
      <c r="D187" s="82"/>
      <c r="E187" s="14">
        <f>E7+E13+E17+E28+E42+E60+E69+E99+E104+E127+E152+E158+E163+E181+E178+E39+E65</f>
        <v>80256818.4</v>
      </c>
      <c r="F187" s="14">
        <f>F181+F178+F163+F158+F152+F127+F104+F99+F69+F65+F60+F42+F39+F28+F17+F13+F7</f>
        <v>39334903.410000004</v>
      </c>
      <c r="G187" s="4">
        <f>F187/40112084.97</f>
        <v>0.9806247528498891</v>
      </c>
      <c r="H187" s="33">
        <f t="shared" si="6"/>
        <v>0.49011291743406565</v>
      </c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</row>
    <row r="188" spans="9:217" ht="12.75"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</row>
    <row r="189" spans="9:217" ht="12.75"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</row>
    <row r="190" spans="9:217" ht="12.75"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</row>
    <row r="191" spans="9:217" ht="12.75"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</row>
    <row r="192" spans="9:217" ht="12.75"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</row>
    <row r="193" spans="9:217" ht="12.75"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</row>
    <row r="194" spans="9:217" ht="12.75"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</row>
    <row r="195" spans="4:217" ht="12.75">
      <c r="D195" t="s">
        <v>182</v>
      </c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</row>
    <row r="196" spans="9:217" ht="12.75"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</row>
    <row r="197" spans="9:217" ht="12.75"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</row>
    <row r="198" spans="9:217" ht="12.75"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</row>
    <row r="199" spans="9:217" ht="12.75"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</row>
    <row r="200" spans="9:217" ht="12.75"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</row>
    <row r="201" spans="9:217" ht="12.75"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</row>
    <row r="202" spans="9:217" ht="12.75"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</row>
    <row r="203" spans="9:217" ht="12.75"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</row>
    <row r="204" spans="9:217" ht="12.75"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</row>
    <row r="205" spans="9:217" ht="12.75"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</row>
    <row r="206" spans="9:217" ht="12.75"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</row>
    <row r="207" spans="9:217" ht="12.75"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</row>
    <row r="208" spans="9:217" ht="12.75"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</row>
    <row r="209" spans="9:217" ht="12.75"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</row>
    <row r="210" spans="9:217" ht="12.75"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</row>
    <row r="211" spans="9:217" ht="12.75"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</row>
    <row r="212" spans="9:217" ht="12.75"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</row>
    <row r="213" spans="9:217" ht="12.75"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</row>
    <row r="214" spans="9:217" ht="12.75"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</row>
    <row r="215" spans="9:217" ht="12.75"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</row>
    <row r="216" spans="9:217" ht="12.75"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</row>
    <row r="217" spans="9:217" ht="12.75"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</row>
    <row r="218" spans="9:217" ht="12.75"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</row>
    <row r="219" spans="9:217" ht="12.75"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</row>
    <row r="220" spans="9:217" ht="12.75"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</row>
    <row r="221" spans="9:217" ht="12.75"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</row>
    <row r="222" spans="9:217" ht="12.75"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</row>
    <row r="223" spans="9:217" ht="12.75"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</row>
    <row r="224" spans="9:217" ht="12.75"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</row>
    <row r="225" spans="9:217" ht="12.75"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</row>
    <row r="226" spans="9:217" ht="12.75"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</row>
    <row r="227" spans="9:217" ht="12.75"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</row>
    <row r="228" spans="9:217" ht="12.75"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</row>
    <row r="229" spans="9:217" ht="12.75"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</row>
    <row r="230" spans="9:217" ht="12.75"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</row>
    <row r="231" spans="9:217" ht="12.75"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</row>
    <row r="232" spans="9:217" ht="12.75"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</row>
    <row r="233" spans="9:217" ht="12.75"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</row>
    <row r="234" spans="9:217" ht="12.75"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</row>
    <row r="235" spans="9:217" ht="12.75"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</row>
    <row r="236" spans="9:217" ht="12.75"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</row>
    <row r="237" spans="9:217" ht="12.75"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</row>
    <row r="238" spans="9:217" ht="12.75"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</row>
    <row r="239" spans="9:217" ht="12.75"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</row>
    <row r="240" spans="9:217" ht="12.75"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</row>
    <row r="241" spans="9:217" ht="12.75"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</row>
    <row r="242" spans="9:217" ht="12.75"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</row>
    <row r="243" spans="9:217" ht="12.75"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</row>
  </sheetData>
  <sheetProtection/>
  <mergeCells count="3">
    <mergeCell ref="A3:H3"/>
    <mergeCell ref="G1:H1"/>
    <mergeCell ref="A187:D187"/>
  </mergeCells>
  <printOptions horizontalCentered="1"/>
  <pageMargins left="0.24" right="0.23" top="0.21" bottom="0.35" header="0.17" footer="0.2"/>
  <pageSetup fitToHeight="0" horizontalDpi="600" verticalDpi="600" orientation="portrait" paperSize="9" scale="6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Przemas</cp:lastModifiedBy>
  <cp:lastPrinted>2015-08-21T09:46:05Z</cp:lastPrinted>
  <dcterms:created xsi:type="dcterms:W3CDTF">2009-03-19T08:33:31Z</dcterms:created>
  <dcterms:modified xsi:type="dcterms:W3CDTF">2015-08-30T20:14:37Z</dcterms:modified>
  <cp:category/>
  <cp:version/>
  <cp:contentType/>
  <cp:contentStatus/>
</cp:coreProperties>
</file>